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Juridiska dala\Iepirkumi\Nolikumi 2018\28_Sporta lauk_Rāmava\"/>
    </mc:Choice>
  </mc:AlternateContent>
  <bookViews>
    <workbookView xWindow="0" yWindow="0" windowWidth="28800" windowHeight="12435" tabRatio="944" activeTab="4"/>
  </bookViews>
  <sheets>
    <sheet name="Buvn.kopt." sheetId="119" r:id="rId1"/>
    <sheet name="Kopsavilkums" sheetId="74" r:id="rId2"/>
    <sheet name="Demont." sheetId="123" r:id="rId3"/>
    <sheet name="Segumi" sheetId="125" r:id="rId4"/>
    <sheet name="Aprīkojums" sheetId="126" r:id="rId5"/>
  </sheets>
  <definedNames>
    <definedName name="_xlnm._FilterDatabase" localSheetId="4" hidden="1">Aprīkojums!$A$14:$S$34</definedName>
    <definedName name="_xlnm._FilterDatabase" localSheetId="2" hidden="1">Demont.!$A$14:$S$20</definedName>
    <definedName name="_xlnm._FilterDatabase" localSheetId="3" hidden="1">Segumi!$A$15:$S$48</definedName>
    <definedName name="_xlnm.Print_Area" localSheetId="4">Aprīkojums!$A$1:$P$41</definedName>
    <definedName name="_xlnm.Print_Area" localSheetId="0">Buvn.kopt.!$A$1:$C$31</definedName>
    <definedName name="_xlnm.Print_Area" localSheetId="2">Demont.!$A$1:$P$28</definedName>
    <definedName name="_xlnm.Print_Area" localSheetId="1">Kopsavilkums!$A$1:$I$38</definedName>
    <definedName name="_xlnm.Print_Area" localSheetId="3">Segumi!$A$1:$P$55</definedName>
  </definedNames>
  <calcPr calcId="152511" concurrentCalc="0"/>
</workbook>
</file>

<file path=xl/calcChain.xml><?xml version="1.0" encoding="utf-8"?>
<calcChain xmlns="http://schemas.openxmlformats.org/spreadsheetml/2006/main">
  <c r="E23" i="125" l="1"/>
  <c r="E25" i="125"/>
  <c r="K14" i="125"/>
  <c r="L14" i="125"/>
  <c r="M14" i="125"/>
  <c r="N14" i="125"/>
  <c r="O14" i="125"/>
  <c r="E42" i="125"/>
  <c r="E38" i="125"/>
  <c r="E37" i="125"/>
  <c r="E31" i="125"/>
  <c r="E16" i="125"/>
  <c r="E43" i="125"/>
  <c r="E32" i="125"/>
  <c r="P14" i="125"/>
  <c r="E33" i="125"/>
  <c r="E18" i="125"/>
  <c r="K38" i="126"/>
  <c r="A38" i="126"/>
  <c r="K52" i="125"/>
  <c r="A52" i="125"/>
  <c r="K25" i="123"/>
  <c r="A25" i="123"/>
  <c r="A35" i="74"/>
  <c r="A31" i="74"/>
  <c r="E19" i="125"/>
  <c r="L14" i="123"/>
  <c r="L18" i="123"/>
  <c r="L19" i="123"/>
  <c r="E21" i="125"/>
  <c r="E20" i="125"/>
  <c r="E35" i="125"/>
  <c r="O32" i="126"/>
  <c r="N32" i="126"/>
  <c r="N33" i="126"/>
  <c r="M32" i="126"/>
  <c r="L32" i="126"/>
  <c r="K32" i="126"/>
  <c r="A6" i="126"/>
  <c r="A5" i="126"/>
  <c r="O46" i="125"/>
  <c r="N46" i="125"/>
  <c r="M46" i="125"/>
  <c r="L46" i="125"/>
  <c r="K46" i="125"/>
  <c r="A6" i="125"/>
  <c r="A5" i="125"/>
  <c r="O18" i="123"/>
  <c r="N18" i="123"/>
  <c r="M18" i="123"/>
  <c r="P18" i="123"/>
  <c r="K18" i="123"/>
  <c r="O14" i="123"/>
  <c r="O19" i="123"/>
  <c r="N14" i="123"/>
  <c r="K14" i="123"/>
  <c r="A6" i="123"/>
  <c r="A5" i="123"/>
  <c r="M14" i="123"/>
  <c r="I14" i="74"/>
  <c r="P11" i="126"/>
  <c r="A9" i="74"/>
  <c r="A7" i="123"/>
  <c r="A6" i="74"/>
  <c r="A4" i="125"/>
  <c r="E21" i="74"/>
  <c r="A7" i="125"/>
  <c r="P11" i="123"/>
  <c r="A7" i="126"/>
  <c r="L33" i="126"/>
  <c r="O33" i="126"/>
  <c r="O34" i="126"/>
  <c r="P14" i="123"/>
  <c r="A4" i="123"/>
  <c r="A4" i="126"/>
  <c r="P32" i="126"/>
  <c r="E17" i="125"/>
  <c r="E36" i="125"/>
  <c r="E24" i="125"/>
  <c r="P46" i="125"/>
  <c r="P11" i="125"/>
  <c r="N19" i="123"/>
  <c r="N20" i="123"/>
  <c r="M33" i="126"/>
  <c r="M34" i="126"/>
  <c r="L47" i="125"/>
  <c r="N34" i="126"/>
  <c r="P33" i="126"/>
  <c r="P34" i="126"/>
  <c r="O9" i="126"/>
  <c r="P19" i="123"/>
  <c r="P20" i="123"/>
  <c r="O9" i="123"/>
  <c r="M19" i="123"/>
  <c r="M20" i="123"/>
  <c r="O20" i="123"/>
  <c r="O47" i="125"/>
  <c r="O48" i="125"/>
  <c r="H22" i="74"/>
  <c r="M47" i="125"/>
  <c r="M48" i="125"/>
  <c r="N47" i="125"/>
  <c r="P47" i="125"/>
  <c r="P48" i="125"/>
  <c r="O9" i="125"/>
  <c r="I22" i="74"/>
  <c r="E12" i="74"/>
  <c r="N48" i="125"/>
  <c r="F22" i="74"/>
  <c r="G22" i="74"/>
  <c r="E22" i="74"/>
  <c r="E25" i="74"/>
  <c r="E23" i="74"/>
  <c r="E24" i="74"/>
  <c r="E26" i="74"/>
  <c r="E11" i="74"/>
</calcChain>
</file>

<file path=xl/sharedStrings.xml><?xml version="1.0" encoding="utf-8"?>
<sst xmlns="http://schemas.openxmlformats.org/spreadsheetml/2006/main" count="259" uniqueCount="115">
  <si>
    <t>Kopā:</t>
  </si>
  <si>
    <t>Darba nosaukums</t>
  </si>
  <si>
    <t>Mērvienība</t>
  </si>
  <si>
    <t>Daudzums</t>
  </si>
  <si>
    <t>Kopā uz visu apjomu</t>
  </si>
  <si>
    <t>Nr.p.k.</t>
  </si>
  <si>
    <t>Vienības izmaksas</t>
  </si>
  <si>
    <t>APSTIPRINU</t>
  </si>
  <si>
    <t>__________________________________</t>
  </si>
  <si>
    <t>(pasūtītāja paraksts un tā atšifrējums)</t>
  </si>
  <si>
    <t>Z.V.</t>
  </si>
  <si>
    <t>Objekta nosaukums</t>
  </si>
  <si>
    <t>PVN (21%)</t>
  </si>
  <si>
    <t xml:space="preserve">Kopsavilkuma aprēķini pa darbu vai konstruktīvo elemnetu veidiem </t>
  </si>
  <si>
    <t>(darba veids vai konstruktīvā elementa nosaukums)</t>
  </si>
  <si>
    <t>Darba veids vai konstruktīvā elementa nosaukums</t>
  </si>
  <si>
    <t>Tai skaitā</t>
  </si>
  <si>
    <t xml:space="preserve">Virsizdevumi </t>
  </si>
  <si>
    <t>t.sk. darba aizsardzība</t>
  </si>
  <si>
    <t xml:space="preserve">Peļņa </t>
  </si>
  <si>
    <t>PAVISAM KOPĀ:</t>
  </si>
  <si>
    <t>Objekta izmaksas (Euro)</t>
  </si>
  <si>
    <t>Tāmes izmaksas (Euro)</t>
  </si>
  <si>
    <t>Darba alga (Euro)</t>
  </si>
  <si>
    <t>Materiāli (Euro)</t>
  </si>
  <si>
    <t>Mehānismi (Euro)</t>
  </si>
  <si>
    <t>Par kopējo summu, Euro</t>
  </si>
  <si>
    <t>darba alga, (Euro)</t>
  </si>
  <si>
    <t>materiāli, (Euro)</t>
  </si>
  <si>
    <t>mehānismi, (Euro)</t>
  </si>
  <si>
    <t>kopā, (Euro)</t>
  </si>
  <si>
    <t>summa, (Euro)</t>
  </si>
  <si>
    <t>Tāmes izmaksas Euro:</t>
  </si>
  <si>
    <t>Kopējā darbietilpība c/h</t>
  </si>
  <si>
    <t>Darbietilpība c/h</t>
  </si>
  <si>
    <t>Kods</t>
  </si>
  <si>
    <t>laika norma (c/h)</t>
  </si>
  <si>
    <t>darba samaksas likme (euro/h)</t>
  </si>
  <si>
    <t>Lokālā tāme Nr.1</t>
  </si>
  <si>
    <t>darbietilpība (c/h)</t>
  </si>
  <si>
    <t xml:space="preserve"> BŪVNIECĪBAS KOPTĀME</t>
  </si>
  <si>
    <t>Lokālā tāme Nr.3</t>
  </si>
  <si>
    <t>Lokālā tāme Nr.2</t>
  </si>
  <si>
    <t>Kods, tāmes Nr.</t>
  </si>
  <si>
    <t>m2</t>
  </si>
  <si>
    <t>m3</t>
  </si>
  <si>
    <t>t.m.</t>
  </si>
  <si>
    <t>t.m</t>
  </si>
  <si>
    <t>līg.c.</t>
  </si>
  <si>
    <t>Finanšu rezerve neparedzētajiem darbiem 5%</t>
  </si>
  <si>
    <t>PAVISAM BŪVNIECĪBAS IZMAKSAS:</t>
  </si>
  <si>
    <t>Būves nosaukums: Sporta laukuma izveide</t>
  </si>
  <si>
    <t>Būves adrese: "Rāmaviņa", Rāmava, Ķekavas pag., Ķekavas nov.</t>
  </si>
  <si>
    <t>Sporta laukuma izveide</t>
  </si>
  <si>
    <t>Objekta nosaukums: Sporta laukuma izveide</t>
  </si>
  <si>
    <t>Objekta adrese: "Rāmaviņa", Rāmava, Ķekavas pag., Ķekavas nov.</t>
  </si>
  <si>
    <t>Grunts izstrāde, gultnes veidošana</t>
  </si>
  <si>
    <t>Grunts izvešana uz būvuzņēmēja atbērtni</t>
  </si>
  <si>
    <t>Cementa, smilts maisījums, 50mm</t>
  </si>
  <si>
    <t>Apmales</t>
  </si>
  <si>
    <t>Demontāžas darbi</t>
  </si>
  <si>
    <t>kpl</t>
  </si>
  <si>
    <t>gb</t>
  </si>
  <si>
    <t>Betona bruģis taisnstūrveida 200x100mm, pelēkā un melnā krāsā (80% un 20% neregulāri ieklāts), 60mm</t>
  </si>
  <si>
    <t>Smilšu kastes, vārtu, tenisa galda un soliņu 3gab.demontāža un utilizācija</t>
  </si>
  <si>
    <t>Esošo ceriņu ciršana un utilizācija</t>
  </si>
  <si>
    <t>Segumu izbūve</t>
  </si>
  <si>
    <t>Esošā žoga demontāža, t.sk. pamati, un utilizācija</t>
  </si>
  <si>
    <t>B1 Bruģa segums, ietvei</t>
  </si>
  <si>
    <t>Drenējoša smilts kārta, 100mm</t>
  </si>
  <si>
    <t>Blietētu šķembu kārta fr.5-40 mm, 150mm</t>
  </si>
  <si>
    <t>S1 Sporta laukums</t>
  </si>
  <si>
    <t>S3 Pludmales volejbola laukums</t>
  </si>
  <si>
    <t>Pludmales smilts kārta, 450 mm</t>
  </si>
  <si>
    <t>Betona ietvju apmaļu 1000x200x80mm montāža uz betona C12/15 pamatnes, t.sk. ar rādiusu</t>
  </si>
  <si>
    <t>Aprīkojums</t>
  </si>
  <si>
    <t>Pludmales volejbola statīvi, cinkots tērauds, diam 100 mm, kapsulas betonēšanai (50 cm)</t>
  </si>
  <si>
    <t>Volejbola tīkla antenas HUCK ar kabatiņu. Sacensību modelis, izgatavotas no stiklšķiedras.</t>
  </si>
  <si>
    <t>Jaunais žogs, lapa TS-3</t>
  </si>
  <si>
    <t>Stiegrota pamatu pēda 250x250x1000 uz šķembu pamatnes</t>
  </si>
  <si>
    <t>Metāla panelis Nylofor 2D Super horizontālā stieple 2x8mm vertikālā stieple 6mm. Cinkots, krāsots RAL - 6005</t>
  </si>
  <si>
    <t>Metāla stabi "Bekasport" 7000x120x50x4mm, t.sk fiksatori ar nerūsējošā tērauda skrūvēm M6 "Bekasport" stabiem. Cinkots, krāsots RAL - 6005</t>
  </si>
  <si>
    <t>Smilšu kaste 3140x3140, KSIL  4241</t>
  </si>
  <si>
    <t>Atsperes šūpoles laiviņa, KSIL 4132</t>
  </si>
  <si>
    <t>Vingrošanas komplekss, 4-10 g., 6102</t>
  </si>
  <si>
    <t>Solu ar muguras balstu montāža, t.sk pamatnes izveide saskaņā ar TS-5, KSIL 2211</t>
  </si>
  <si>
    <t>Sola uz metāla kājām montāža, t.sk pamatnes izveide saskaņā ar TS-5, KSIL 2212</t>
  </si>
  <si>
    <t>Velostatīva GM06-4, 48mm ar termoplastikas pārklājumu,  8 velo, montāža, TS-5</t>
  </si>
  <si>
    <t>Betona atkritumu urna  ar skārda tvertni, TS-5</t>
  </si>
  <si>
    <t>S2 Spēļu laukums</t>
  </si>
  <si>
    <t>Ģeotekstila NW-09 ieklāšana</t>
  </si>
  <si>
    <t>Drenējošs gumijas mulčas drošības segums ar saistvielu, sertificēts kritienam no 3.2m, seguma apmales ielocīt zem zāliena</t>
  </si>
  <si>
    <t>Blietēta esoša grunts</t>
  </si>
  <si>
    <t>Zāliena atjaunošana pēc būvdarbu pabeigšanas, pievedot melnzemi 150mm biezumā, iesk. līmeņošanu uz jaunām vert. atzīmēm</t>
  </si>
  <si>
    <t>Z1 Zāliens</t>
  </si>
  <si>
    <t>D1 dobes</t>
  </si>
  <si>
    <t>Auglīgā augsnes kārta 150mm</t>
  </si>
  <si>
    <t>Sijāta priežu mulča, vid.frakcija 70</t>
  </si>
  <si>
    <t>Aprīkojums, apstādījumi, žogs</t>
  </si>
  <si>
    <t>Kaprona sieta tīkls virs metāla paneļiem</t>
  </si>
  <si>
    <t>Strītbola grozs. Tērauda statīvs 100x100mm. Taisnstūrveida vairogs 1200x900mm, regulējams groza augstums 2600-3050mm.</t>
  </si>
  <si>
    <t xml:space="preserve"> </t>
  </si>
  <si>
    <t>Ģeotekstila TS20 ieklāšana</t>
  </si>
  <si>
    <t xml:space="preserve">Ūdenscaurlaidīgs Porainā asfaltbetona klājums AC8 (3cm)+AC11 (4cm) </t>
  </si>
  <si>
    <t>Ūdenscaurlaidīgs Alsatan P16 (8+8mm) sintētiskais sporta segums (krāsa - sarkans) Augšējais slānis (EPDM granulas (d=1-3mm) un saistvielas) 8mm Apakšslānis (SBR granulas (d=1-4mm) un saistvielas) 8mm,  ar  līniju marķējumu</t>
  </si>
  <si>
    <t>Blietētas drenējošās smilts kārtas izbūve 0.4m</t>
  </si>
  <si>
    <t xml:space="preserve"> Volejbola tīkls Izgatavots no augstas izturības 3 mm bezmezglu linuma poliestera auklas, stiklšķiedras stiegrojuma stieņi iešūti tīkla sānu malās, tīkla visas malas apsūtas ar 75 mm platu PVC lentu. Kevlara trose.</t>
  </si>
  <si>
    <t>Alumīnija tenisa tīkla statīvi 80x80 ar tīklu, Tenisa tīkla statīvu kapsulas betonēšanai. Tenisa tīkls - polipropilēns, acis 45mm.</t>
  </si>
  <si>
    <t>Tāme sastādīta 2018. gada __. _____</t>
  </si>
  <si>
    <t>2018. gada ____________________</t>
  </si>
  <si>
    <t>%</t>
  </si>
  <si>
    <t>Tiešās izmaksas kopā, t. sk. darba devēja sociālais nodoklis (%)</t>
  </si>
  <si>
    <t xml:space="preserve">Sastādīja:  </t>
  </si>
  <si>
    <t xml:space="preserve">Pārbaudīja: </t>
  </si>
  <si>
    <t>Aprīkojums, žogs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</si>
</sst>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(* #,##0.00_);_(* \(#,##0.00\);_(* &quot;-&quot;??_);_(@_)"/>
    <numFmt numFmtId="166" formatCode="&quot;Ls&quot;\ #,##0.00;\-&quot;Ls&quot;\ #,##0.00"/>
    <numFmt numFmtId="167" formatCode="0.0000"/>
    <numFmt numFmtId="168" formatCode="_-* #,##0.0000_-;\-* #,##0.0000_-;_-* &quot;-&quot;????_-;_-@_-"/>
  </numFmts>
  <fonts count="40">
    <font>
      <sz val="10"/>
      <name val="Arial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Helv"/>
    </font>
    <font>
      <i/>
      <sz val="10"/>
      <name val="Arial"/>
      <family val="2"/>
      <charset val="186"/>
    </font>
    <font>
      <b/>
      <u/>
      <sz val="10"/>
      <name val="Arial"/>
      <family val="2"/>
      <charset val="186"/>
    </font>
    <font>
      <sz val="10"/>
      <name val="Arial"/>
      <family val="2"/>
    </font>
    <font>
      <sz val="12"/>
      <color indexed="17"/>
      <name val="Times New Roman"/>
      <family val="2"/>
      <charset val="186"/>
    </font>
    <font>
      <b/>
      <u/>
      <sz val="11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 Cyr"/>
      <charset val="186"/>
    </font>
    <font>
      <sz val="8"/>
      <name val="Tahoma"/>
      <family val="2"/>
      <charset val="186"/>
    </font>
    <font>
      <sz val="9"/>
      <name val="Tahoma"/>
      <family val="2"/>
      <charset val="186"/>
    </font>
    <font>
      <sz val="11"/>
      <color indexed="17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165" fontId="2" fillId="0" borderId="0" applyFont="0" applyFill="0" applyBorder="0" applyAlignment="0" applyProtection="0"/>
    <xf numFmtId="0" fontId="14" fillId="0" borderId="0"/>
    <xf numFmtId="0" fontId="1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33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31" fillId="0" borderId="6">
      <alignment vertical="center"/>
    </xf>
    <xf numFmtId="0" fontId="32" fillId="0" borderId="6">
      <alignment vertical="center"/>
    </xf>
    <xf numFmtId="0" fontId="24" fillId="0" borderId="7" applyNumberFormat="0" applyFill="0" applyAlignment="0" applyProtection="0"/>
    <xf numFmtId="0" fontId="25" fillId="22" borderId="0" applyNumberFormat="0" applyBorder="0" applyAlignment="0" applyProtection="0"/>
    <xf numFmtId="0" fontId="34" fillId="0" borderId="0"/>
    <xf numFmtId="0" fontId="30" fillId="0" borderId="0"/>
    <xf numFmtId="0" fontId="35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35" fillId="0" borderId="0"/>
    <xf numFmtId="0" fontId="4" fillId="0" borderId="0"/>
    <xf numFmtId="0" fontId="34" fillId="0" borderId="0"/>
    <xf numFmtId="0" fontId="4" fillId="23" borderId="8" applyNumberFormat="0" applyFont="0" applyAlignment="0" applyProtection="0"/>
    <xf numFmtId="0" fontId="26" fillId="20" borderId="9" applyNumberFormat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6" fillId="0" borderId="0"/>
    <xf numFmtId="0" fontId="4" fillId="0" borderId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3" fillId="0" borderId="0"/>
    <xf numFmtId="0" fontId="4" fillId="0" borderId="0"/>
    <xf numFmtId="0" fontId="6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97">
    <xf numFmtId="0" fontId="0" fillId="0" borderId="0" xfId="0"/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12" xfId="0" applyFont="1" applyFill="1" applyBorder="1" applyAlignment="1">
      <alignment vertical="center"/>
    </xf>
    <xf numFmtId="0" fontId="7" fillId="0" borderId="12" xfId="0" applyFont="1" applyFill="1" applyBorder="1" applyAlignment="1" applyProtection="1">
      <alignment horizontal="right" vertical="center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vertical="center" wrapText="1"/>
    </xf>
    <xf numFmtId="164" fontId="3" fillId="0" borderId="12" xfId="0" applyNumberFormat="1" applyFont="1" applyFill="1" applyBorder="1" applyAlignment="1">
      <alignment horizontal="right" vertical="center"/>
    </xf>
    <xf numFmtId="164" fontId="3" fillId="0" borderId="12" xfId="28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2" fontId="4" fillId="0" borderId="0" xfId="28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9" fontId="4" fillId="0" borderId="1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24" borderId="12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164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4" fillId="24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7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/>
    </xf>
    <xf numFmtId="164" fontId="3" fillId="0" borderId="12" xfId="0" applyNumberFormat="1" applyFont="1" applyFill="1" applyBorder="1" applyAlignment="1">
      <alignment vertical="center"/>
    </xf>
    <xf numFmtId="164" fontId="4" fillId="0" borderId="12" xfId="0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2" fontId="4" fillId="0" borderId="11" xfId="0" applyNumberFormat="1" applyFont="1" applyFill="1" applyBorder="1" applyAlignment="1">
      <alignment horizontal="center" vertical="center" wrapText="1"/>
    </xf>
    <xf numFmtId="0" fontId="4" fillId="24" borderId="1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26" borderId="1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25" borderId="15" xfId="0" applyFont="1" applyFill="1" applyBorder="1" applyAlignment="1">
      <alignment horizontal="center" vertical="center" wrapText="1"/>
    </xf>
    <xf numFmtId="2" fontId="4" fillId="0" borderId="0" xfId="28" applyNumberFormat="1" applyFont="1" applyFill="1" applyBorder="1" applyAlignment="1" applyProtection="1">
      <alignment vertical="center"/>
    </xf>
    <xf numFmtId="0" fontId="36" fillId="0" borderId="0" xfId="0" applyFont="1" applyFill="1" applyBorder="1" applyAlignment="1">
      <alignment vertical="center"/>
    </xf>
    <xf numFmtId="164" fontId="4" fillId="26" borderId="13" xfId="28" applyNumberFormat="1" applyFont="1" applyFill="1" applyBorder="1" applyAlignment="1" applyProtection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4" fillId="26" borderId="0" xfId="0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/>
    </xf>
    <xf numFmtId="0" fontId="4" fillId="26" borderId="16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right" vertical="center"/>
    </xf>
    <xf numFmtId="0" fontId="4" fillId="26" borderId="11" xfId="0" applyFont="1" applyFill="1" applyBorder="1" applyAlignment="1">
      <alignment horizontal="center" vertical="center" wrapText="1"/>
    </xf>
    <xf numFmtId="164" fontId="4" fillId="26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 wrapText="1"/>
    </xf>
    <xf numFmtId="0" fontId="36" fillId="26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left" vertical="center"/>
    </xf>
    <xf numFmtId="164" fontId="4" fillId="25" borderId="15" xfId="0" applyNumberFormat="1" applyFont="1" applyFill="1" applyBorder="1" applyAlignment="1">
      <alignment vertical="center" wrapText="1"/>
    </xf>
    <xf numFmtId="0" fontId="4" fillId="25" borderId="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26" borderId="17" xfId="0" applyFont="1" applyFill="1" applyBorder="1" applyAlignment="1">
      <alignment horizontal="center" vertical="center" wrapText="1"/>
    </xf>
    <xf numFmtId="165" fontId="4" fillId="26" borderId="17" xfId="0" applyNumberFormat="1" applyFont="1" applyFill="1" applyBorder="1" applyAlignment="1">
      <alignment horizontal="center" vertical="center" wrapText="1"/>
    </xf>
    <xf numFmtId="165" fontId="4" fillId="26" borderId="11" xfId="0" applyNumberFormat="1" applyFont="1" applyFill="1" applyBorder="1" applyAlignment="1">
      <alignment horizontal="center" vertical="center" wrapText="1"/>
    </xf>
    <xf numFmtId="165" fontId="4" fillId="26" borderId="11" xfId="0" applyNumberFormat="1" applyFont="1" applyFill="1" applyBorder="1" applyAlignment="1">
      <alignment vertical="center" wrapText="1"/>
    </xf>
    <xf numFmtId="0" fontId="38" fillId="26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/>
    </xf>
    <xf numFmtId="4" fontId="38" fillId="0" borderId="0" xfId="0" applyNumberFormat="1" applyFont="1" applyFill="1" applyBorder="1" applyAlignment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5" fontId="4" fillId="26" borderId="13" xfId="0" applyNumberFormat="1" applyFont="1" applyFill="1" applyBorder="1" applyAlignment="1" applyProtection="1">
      <alignment horizontal="center" vertical="center" wrapText="1"/>
    </xf>
    <xf numFmtId="165" fontId="4" fillId="26" borderId="13" xfId="28" applyNumberFormat="1" applyFont="1" applyFill="1" applyBorder="1" applyAlignment="1" applyProtection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 applyProtection="1">
      <alignment horizontal="center" vertical="center" wrapText="1"/>
    </xf>
    <xf numFmtId="165" fontId="4" fillId="0" borderId="13" xfId="28" applyNumberFormat="1" applyFont="1" applyFill="1" applyBorder="1" applyAlignment="1" applyProtection="1">
      <alignment horizontal="center" vertical="center" wrapText="1"/>
    </xf>
    <xf numFmtId="165" fontId="4" fillId="26" borderId="18" xfId="0" applyNumberFormat="1" applyFont="1" applyFill="1" applyBorder="1" applyAlignment="1">
      <alignment horizontal="center" vertical="center" wrapText="1"/>
    </xf>
    <xf numFmtId="0" fontId="4" fillId="26" borderId="16" xfId="0" applyFont="1" applyFill="1" applyBorder="1" applyAlignment="1">
      <alignment horizontal="center" vertical="center" wrapText="1"/>
    </xf>
    <xf numFmtId="0" fontId="4" fillId="26" borderId="19" xfId="0" applyFont="1" applyFill="1" applyBorder="1" applyAlignment="1">
      <alignment horizontal="center" vertical="center" wrapText="1"/>
    </xf>
    <xf numFmtId="0" fontId="4" fillId="25" borderId="20" xfId="0" applyFont="1" applyFill="1" applyBorder="1" applyAlignment="1">
      <alignment horizontal="center" vertical="center" wrapText="1"/>
    </xf>
    <xf numFmtId="2" fontId="4" fillId="0" borderId="19" xfId="0" applyNumberFormat="1" applyFont="1" applyFill="1" applyBorder="1" applyAlignment="1">
      <alignment horizontal="left" vertical="center" wrapText="1"/>
    </xf>
    <xf numFmtId="0" fontId="4" fillId="26" borderId="13" xfId="0" applyFont="1" applyFill="1" applyBorder="1" applyAlignment="1" applyProtection="1">
      <alignment horizontal="center" vertical="center" wrapText="1"/>
    </xf>
    <xf numFmtId="0" fontId="4" fillId="26" borderId="0" xfId="0" applyFont="1" applyFill="1" applyAlignment="1">
      <alignment horizontal="center" vertical="center"/>
    </xf>
    <xf numFmtId="0" fontId="4" fillId="26" borderId="0" xfId="0" applyFont="1" applyFill="1" applyAlignment="1">
      <alignment vertical="center"/>
    </xf>
    <xf numFmtId="165" fontId="4" fillId="0" borderId="0" xfId="0" applyNumberFormat="1" applyFont="1" applyAlignment="1">
      <alignment vertical="center" wrapText="1"/>
    </xf>
    <xf numFmtId="165" fontId="4" fillId="0" borderId="0" xfId="0" applyNumberFormat="1" applyFont="1" applyAlignment="1">
      <alignment vertical="center"/>
    </xf>
    <xf numFmtId="2" fontId="4" fillId="26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4" fillId="26" borderId="11" xfId="0" applyFont="1" applyFill="1" applyBorder="1" applyAlignment="1">
      <alignment horizontal="left" vertical="center" wrapText="1"/>
    </xf>
    <xf numFmtId="0" fontId="4" fillId="26" borderId="22" xfId="0" applyFont="1" applyFill="1" applyBorder="1" applyAlignment="1">
      <alignment horizontal="center" vertical="center" wrapText="1"/>
    </xf>
    <xf numFmtId="164" fontId="4" fillId="26" borderId="11" xfId="0" applyNumberFormat="1" applyFont="1" applyFill="1" applyBorder="1" applyAlignment="1">
      <alignment horizontal="center" vertical="center" wrapText="1"/>
    </xf>
    <xf numFmtId="165" fontId="4" fillId="26" borderId="11" xfId="0" applyNumberFormat="1" applyFont="1" applyFill="1" applyBorder="1" applyAlignment="1" applyProtection="1">
      <alignment horizontal="center" vertical="center" wrapText="1"/>
    </xf>
    <xf numFmtId="165" fontId="4" fillId="0" borderId="0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left" vertical="center" wrapText="1"/>
    </xf>
    <xf numFmtId="164" fontId="4" fillId="0" borderId="21" xfId="28" applyNumberFormat="1" applyFont="1" applyFill="1" applyBorder="1" applyAlignment="1" applyProtection="1">
      <alignment horizontal="center" vertical="center" wrapText="1"/>
    </xf>
    <xf numFmtId="0" fontId="4" fillId="26" borderId="16" xfId="0" applyFont="1" applyFill="1" applyBorder="1" applyAlignment="1">
      <alignment horizontal="left" vertical="center" wrapText="1"/>
    </xf>
    <xf numFmtId="2" fontId="3" fillId="26" borderId="11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2" fontId="4" fillId="26" borderId="19" xfId="0" applyNumberFormat="1" applyFont="1" applyFill="1" applyBorder="1" applyAlignment="1">
      <alignment horizontal="left" vertical="center" wrapText="1"/>
    </xf>
    <xf numFmtId="165" fontId="4" fillId="26" borderId="0" xfId="0" applyNumberFormat="1" applyFont="1" applyFill="1" applyAlignment="1">
      <alignment vertical="center"/>
    </xf>
    <xf numFmtId="0" fontId="3" fillId="26" borderId="11" xfId="0" applyFont="1" applyFill="1" applyBorder="1" applyAlignment="1">
      <alignment horizontal="center" vertical="center" wrapText="1"/>
    </xf>
    <xf numFmtId="0" fontId="3" fillId="26" borderId="1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4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24" borderId="1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 applyProtection="1">
      <alignment horizontal="center" vertical="center" wrapText="1"/>
    </xf>
    <xf numFmtId="165" fontId="4" fillId="0" borderId="15" xfId="28" applyNumberFormat="1" applyFont="1" applyFill="1" applyBorder="1" applyAlignment="1" applyProtection="1">
      <alignment horizontal="center" vertical="center" wrapText="1"/>
    </xf>
    <xf numFmtId="165" fontId="4" fillId="26" borderId="11" xfId="28" applyNumberFormat="1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5" fontId="4" fillId="0" borderId="11" xfId="0" applyNumberFormat="1" applyFont="1" applyBorder="1" applyAlignment="1">
      <alignment vertical="center" wrapText="1"/>
    </xf>
    <xf numFmtId="0" fontId="4" fillId="0" borderId="16" xfId="0" applyFont="1" applyFill="1" applyBorder="1" applyAlignment="1">
      <alignment horizontal="left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/>
    </xf>
    <xf numFmtId="0" fontId="4" fillId="26" borderId="11" xfId="0" applyFont="1" applyFill="1" applyBorder="1" applyAlignment="1" applyProtection="1">
      <alignment horizontal="center" vertical="center" wrapText="1"/>
    </xf>
    <xf numFmtId="164" fontId="4" fillId="26" borderId="11" xfId="28" applyNumberFormat="1" applyFont="1" applyFill="1" applyBorder="1" applyAlignment="1" applyProtection="1">
      <alignment horizontal="center" vertical="center" wrapText="1"/>
    </xf>
    <xf numFmtId="164" fontId="4" fillId="26" borderId="11" xfId="0" applyNumberFormat="1" applyFont="1" applyFill="1" applyBorder="1" applyAlignment="1" applyProtection="1">
      <alignment horizontal="center" vertical="center" wrapText="1"/>
    </xf>
    <xf numFmtId="2" fontId="4" fillId="26" borderId="11" xfId="0" applyNumberFormat="1" applyFont="1" applyFill="1" applyBorder="1" applyAlignment="1">
      <alignment vertical="center" wrapText="1"/>
    </xf>
    <xf numFmtId="2" fontId="3" fillId="26" borderId="11" xfId="0" applyNumberFormat="1" applyFont="1" applyFill="1" applyBorder="1" applyAlignment="1">
      <alignment horizontal="left" vertical="center" wrapText="1"/>
    </xf>
    <xf numFmtId="2" fontId="3" fillId="26" borderId="11" xfId="0" applyNumberFormat="1" applyFont="1" applyFill="1" applyBorder="1" applyAlignment="1">
      <alignment vertical="center" wrapText="1"/>
    </xf>
    <xf numFmtId="164" fontId="3" fillId="26" borderId="11" xfId="0" applyNumberFormat="1" applyFont="1" applyFill="1" applyBorder="1" applyAlignment="1">
      <alignment horizontal="center" vertical="center" wrapText="1"/>
    </xf>
    <xf numFmtId="165" fontId="3" fillId="26" borderId="11" xfId="0" applyNumberFormat="1" applyFont="1" applyFill="1" applyBorder="1" applyAlignment="1">
      <alignment horizontal="center" vertical="center" wrapText="1"/>
    </xf>
    <xf numFmtId="0" fontId="39" fillId="0" borderId="17" xfId="0" applyFont="1" applyFill="1" applyBorder="1" applyAlignment="1">
      <alignment horizontal="left" vertical="center" wrapText="1"/>
    </xf>
    <xf numFmtId="0" fontId="39" fillId="26" borderId="11" xfId="0" applyFont="1" applyFill="1" applyBorder="1" applyAlignment="1">
      <alignment horizontal="left" vertical="center" wrapText="1"/>
    </xf>
    <xf numFmtId="0" fontId="39" fillId="0" borderId="11" xfId="0" applyFont="1" applyFill="1" applyBorder="1" applyAlignment="1">
      <alignment horizontal="left" vertical="center" wrapText="1"/>
    </xf>
    <xf numFmtId="2" fontId="39" fillId="26" borderId="11" xfId="0" applyNumberFormat="1" applyFont="1" applyFill="1" applyBorder="1" applyAlignment="1">
      <alignment vertical="center" wrapText="1"/>
    </xf>
    <xf numFmtId="2" fontId="39" fillId="0" borderId="11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26" borderId="19" xfId="0" applyFont="1" applyFill="1" applyBorder="1" applyAlignment="1">
      <alignment horizontal="left" vertical="center" wrapText="1"/>
    </xf>
    <xf numFmtId="0" fontId="4" fillId="26" borderId="25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4" borderId="12" xfId="0" applyFont="1" applyFill="1" applyBorder="1" applyAlignment="1">
      <alignment horizontal="center" vertical="center" wrapText="1"/>
    </xf>
    <xf numFmtId="0" fontId="4" fillId="24" borderId="26" xfId="0" applyFont="1" applyFill="1" applyBorder="1" applyAlignment="1">
      <alignment horizontal="center" vertical="center" wrapText="1"/>
    </xf>
    <xf numFmtId="0" fontId="4" fillId="24" borderId="27" xfId="0" applyFont="1" applyFill="1" applyBorder="1" applyAlignment="1">
      <alignment horizontal="center" vertical="center" wrapText="1"/>
    </xf>
    <xf numFmtId="0" fontId="4" fillId="24" borderId="28" xfId="0" applyFont="1" applyFill="1" applyBorder="1" applyAlignment="1">
      <alignment horizontal="center" vertical="center" wrapText="1"/>
    </xf>
    <xf numFmtId="0" fontId="4" fillId="24" borderId="29" xfId="0" applyFont="1" applyFill="1" applyBorder="1" applyAlignment="1">
      <alignment horizontal="center" vertical="center" wrapText="1"/>
    </xf>
    <xf numFmtId="0" fontId="4" fillId="24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24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64" fontId="3" fillId="0" borderId="14" xfId="0" applyNumberFormat="1" applyFont="1" applyFill="1" applyBorder="1" applyAlignment="1">
      <alignment horizontal="center" vertical="center"/>
    </xf>
    <xf numFmtId="166" fontId="3" fillId="0" borderId="24" xfId="0" applyNumberFormat="1" applyFont="1" applyFill="1" applyBorder="1" applyAlignment="1">
      <alignment horizontal="center" vertical="center"/>
    </xf>
    <xf numFmtId="0" fontId="4" fillId="24" borderId="30" xfId="0" applyFont="1" applyFill="1" applyBorder="1" applyAlignment="1" applyProtection="1">
      <alignment horizontal="center" vertical="center" wrapText="1"/>
    </xf>
    <xf numFmtId="0" fontId="4" fillId="24" borderId="31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center" vertical="center" wrapText="1"/>
    </xf>
    <xf numFmtId="0" fontId="4" fillId="24" borderId="14" xfId="0" applyFont="1" applyFill="1" applyBorder="1" applyAlignment="1">
      <alignment horizontal="center" vertical="center" wrapText="1"/>
    </xf>
    <xf numFmtId="0" fontId="4" fillId="24" borderId="23" xfId="0" applyFont="1" applyFill="1" applyBorder="1" applyAlignment="1">
      <alignment horizontal="center" vertical="center" wrapText="1"/>
    </xf>
    <xf numFmtId="0" fontId="4" fillId="24" borderId="2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right" vertical="center" wrapText="1"/>
    </xf>
  </cellXfs>
  <cellStyles count="8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Excel Built-in Normal" xfId="29"/>
    <cellStyle name="Explanatory Text 2" xfId="30"/>
    <cellStyle name="Good" xfId="31" builtinId="26" customBuiltin="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abi" xfId="38"/>
    <cellStyle name="Lietojamais" xfId="39"/>
    <cellStyle name="Linked Cell 2" xfId="40"/>
    <cellStyle name="Neutral 2" xfId="41"/>
    <cellStyle name="Normal" xfId="0" builtinId="0"/>
    <cellStyle name="Normal 10" xfId="42"/>
    <cellStyle name="Normal 10 2" xfId="77"/>
    <cellStyle name="Normal 11" xfId="43"/>
    <cellStyle name="Normal 12" xfId="44"/>
    <cellStyle name="Normal 2" xfId="45"/>
    <cellStyle name="Normal 2 2" xfId="46"/>
    <cellStyle name="Normal 2 2 2" xfId="47"/>
    <cellStyle name="Normal 2 2 3" xfId="78"/>
    <cellStyle name="Normal 2 3" xfId="48"/>
    <cellStyle name="Normal 2 4" xfId="49"/>
    <cellStyle name="Normal 2_Vidus 5_VS_20120424" xfId="50"/>
    <cellStyle name="Normal 3" xfId="51"/>
    <cellStyle name="Normal 4" xfId="52"/>
    <cellStyle name="Normal 4 2" xfId="53"/>
    <cellStyle name="Normal 5" xfId="54"/>
    <cellStyle name="Normal 5 2" xfId="79"/>
    <cellStyle name="Normal 6" xfId="55"/>
    <cellStyle name="Normal 6 2" xfId="56"/>
    <cellStyle name="Normal 6_APJOMI CENAS korigeta Vidus iela tame (14.11.2013)" xfId="57"/>
    <cellStyle name="Normal 7" xfId="58"/>
    <cellStyle name="Normal 8" xfId="59"/>
    <cellStyle name="Normal 8 2" xfId="60"/>
    <cellStyle name="Normal 8_APJOMI CENAS korigeta Vidus iela tame (14.11.2013)" xfId="61"/>
    <cellStyle name="Normal 9" xfId="62"/>
    <cellStyle name="Normal 9 2" xfId="80"/>
    <cellStyle name="Note 2" xfId="63"/>
    <cellStyle name="Output 2" xfId="64"/>
    <cellStyle name="Parastais_Abora-Pasaka" xfId="65"/>
    <cellStyle name="Percent 2" xfId="66"/>
    <cellStyle name="Percent 3" xfId="67"/>
    <cellStyle name="Percent 4" xfId="68"/>
    <cellStyle name="Style 1" xfId="69"/>
    <cellStyle name="Style 1 2" xfId="70"/>
    <cellStyle name="Title 2" xfId="71"/>
    <cellStyle name="Total 2" xfId="72"/>
    <cellStyle name="Warning Text 2" xfId="73"/>
    <cellStyle name="Обычный 2" xfId="74"/>
    <cellStyle name="Обычный_2009-04-27_PED IESN" xfId="75"/>
    <cellStyle name="Стиль 1" xfId="7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view="pageBreakPreview" zoomScaleNormal="100" zoomScaleSheetLayoutView="100" workbookViewId="0">
      <selection activeCell="A11" sqref="A11:C11"/>
    </sheetView>
  </sheetViews>
  <sheetFormatPr defaultColWidth="11.28515625" defaultRowHeight="12.75"/>
  <cols>
    <col min="1" max="1" width="10.42578125" style="23" customWidth="1"/>
    <col min="2" max="2" width="45" style="23" customWidth="1"/>
    <col min="3" max="3" width="22.28515625" style="23" customWidth="1"/>
    <col min="4" max="5" width="11.28515625" style="22"/>
    <col min="6" max="6" width="14.42578125" style="22" bestFit="1" customWidth="1"/>
    <col min="7" max="16384" width="11.28515625" style="22"/>
  </cols>
  <sheetData>
    <row r="1" spans="1:6">
      <c r="C1" s="23" t="s">
        <v>7</v>
      </c>
    </row>
    <row r="2" spans="1:6">
      <c r="A2" s="164" t="s">
        <v>8</v>
      </c>
      <c r="B2" s="164"/>
      <c r="C2" s="164"/>
    </row>
    <row r="3" spans="1:6">
      <c r="A3" s="164" t="s">
        <v>9</v>
      </c>
      <c r="B3" s="164"/>
      <c r="C3" s="164"/>
    </row>
    <row r="4" spans="1:6">
      <c r="C4" s="23" t="s">
        <v>10</v>
      </c>
    </row>
    <row r="5" spans="1:6">
      <c r="A5" s="164" t="s">
        <v>109</v>
      </c>
      <c r="B5" s="164"/>
      <c r="C5" s="164"/>
    </row>
    <row r="6" spans="1:6">
      <c r="A6" s="127"/>
      <c r="B6" s="127"/>
      <c r="C6" s="127"/>
    </row>
    <row r="7" spans="1:6">
      <c r="A7" s="165" t="s">
        <v>40</v>
      </c>
      <c r="B7" s="165"/>
      <c r="C7" s="165"/>
    </row>
    <row r="8" spans="1:6">
      <c r="A8" s="128"/>
      <c r="B8" s="128"/>
      <c r="C8" s="128"/>
    </row>
    <row r="9" spans="1:6">
      <c r="A9" s="166" t="s">
        <v>51</v>
      </c>
      <c r="B9" s="166"/>
      <c r="C9" s="166"/>
    </row>
    <row r="10" spans="1:6">
      <c r="A10" s="166" t="s">
        <v>52</v>
      </c>
      <c r="B10" s="166"/>
      <c r="C10" s="166"/>
    </row>
    <row r="11" spans="1:6">
      <c r="A11" s="166"/>
      <c r="B11" s="166"/>
      <c r="C11" s="166"/>
    </row>
    <row r="12" spans="1:6">
      <c r="A12" s="2"/>
    </row>
    <row r="13" spans="1:6">
      <c r="A13" s="2"/>
      <c r="C13" s="133" t="s">
        <v>108</v>
      </c>
    </row>
    <row r="14" spans="1:6" s="126" customFormat="1" ht="36" customHeight="1">
      <c r="A14" s="130" t="s">
        <v>5</v>
      </c>
      <c r="B14" s="130" t="s">
        <v>11</v>
      </c>
      <c r="C14" s="130" t="s">
        <v>21</v>
      </c>
    </row>
    <row r="15" spans="1:6" s="126" customFormat="1" ht="24" customHeight="1">
      <c r="A15" s="29">
        <v>1</v>
      </c>
      <c r="B15" s="33" t="s">
        <v>53</v>
      </c>
      <c r="C15" s="30"/>
    </row>
    <row r="16" spans="1:6" s="126" customFormat="1" ht="14.25" customHeight="1">
      <c r="A16" s="34"/>
      <c r="B16" s="35" t="s">
        <v>0</v>
      </c>
      <c r="C16" s="36"/>
      <c r="D16" s="125"/>
      <c r="E16" s="161"/>
      <c r="F16" s="161"/>
    </row>
    <row r="17" spans="1:6" s="126" customFormat="1">
      <c r="A17" s="162" t="s">
        <v>49</v>
      </c>
      <c r="B17" s="162"/>
      <c r="C17" s="37"/>
    </row>
    <row r="18" spans="1:6" s="126" customFormat="1">
      <c r="A18" s="162" t="s">
        <v>12</v>
      </c>
      <c r="B18" s="162"/>
      <c r="C18" s="37"/>
      <c r="F18" s="71"/>
    </row>
    <row r="19" spans="1:6" s="126" customFormat="1">
      <c r="A19" s="163" t="s">
        <v>50</v>
      </c>
      <c r="B19" s="163"/>
      <c r="C19" s="36"/>
      <c r="F19" s="71"/>
    </row>
    <row r="20" spans="1:6" s="126" customFormat="1">
      <c r="A20" s="84"/>
      <c r="B20" s="84"/>
      <c r="C20" s="85"/>
      <c r="F20" s="71"/>
    </row>
    <row r="21" spans="1:6" s="126" customFormat="1">
      <c r="A21" s="38"/>
      <c r="B21" s="38"/>
      <c r="C21" s="39"/>
    </row>
    <row r="22" spans="1:6" s="126" customFormat="1">
      <c r="A22" s="38"/>
      <c r="B22" s="38"/>
      <c r="C22" s="39"/>
      <c r="D22" s="107"/>
    </row>
    <row r="23" spans="1:6" s="126" customFormat="1">
      <c r="A23" s="38"/>
      <c r="B23" s="38"/>
      <c r="C23" s="39"/>
      <c r="E23" s="107"/>
    </row>
    <row r="24" spans="1:6" s="126" customFormat="1">
      <c r="A24" s="2" t="s">
        <v>112</v>
      </c>
      <c r="B24" s="40"/>
      <c r="C24" s="41"/>
      <c r="E24" s="107"/>
    </row>
    <row r="25" spans="1:6">
      <c r="A25" s="2"/>
      <c r="C25" s="57"/>
      <c r="E25" s="108"/>
      <c r="F25" s="42"/>
    </row>
    <row r="26" spans="1:6">
      <c r="A26" s="2"/>
    </row>
    <row r="27" spans="1:6" s="23" customFormat="1">
      <c r="A27" s="58"/>
      <c r="D27" s="22"/>
      <c r="E27" s="22"/>
      <c r="F27" s="22"/>
    </row>
    <row r="28" spans="1:6">
      <c r="A28" s="2" t="s">
        <v>113</v>
      </c>
    </row>
  </sheetData>
  <mergeCells count="11">
    <mergeCell ref="E16:F16"/>
    <mergeCell ref="A17:B17"/>
    <mergeCell ref="A19:B19"/>
    <mergeCell ref="A2:C2"/>
    <mergeCell ref="A3:C3"/>
    <mergeCell ref="A5:C5"/>
    <mergeCell ref="A7:C7"/>
    <mergeCell ref="A9:C9"/>
    <mergeCell ref="A18:B18"/>
    <mergeCell ref="A10:C10"/>
    <mergeCell ref="A11:C11"/>
  </mergeCells>
  <printOptions horizontalCentered="1"/>
  <pageMargins left="0.74803149606299202" right="0.74803149606299202" top="1.234251969" bottom="0.484251969" header="0.511811023622047" footer="0.511811023622047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view="pageBreakPreview" zoomScale="85" zoomScaleNormal="100" zoomScaleSheetLayoutView="85" workbookViewId="0">
      <selection activeCell="D29" sqref="D29"/>
    </sheetView>
  </sheetViews>
  <sheetFormatPr defaultColWidth="11.28515625" defaultRowHeight="12.75"/>
  <cols>
    <col min="1" max="2" width="6.42578125" style="3" customWidth="1"/>
    <col min="3" max="3" width="32.85546875" style="3" customWidth="1"/>
    <col min="4" max="4" width="8.85546875" style="3" customWidth="1"/>
    <col min="5" max="5" width="17.42578125" style="3" customWidth="1"/>
    <col min="6" max="9" width="16" style="3" customWidth="1"/>
    <col min="10" max="10" width="10.42578125" style="69" customWidth="1"/>
    <col min="11" max="16384" width="11.28515625" style="3"/>
  </cols>
  <sheetData>
    <row r="2" spans="1:10" ht="15">
      <c r="A2" s="169" t="s">
        <v>13</v>
      </c>
      <c r="B2" s="169"/>
      <c r="C2" s="169"/>
      <c r="D2" s="169"/>
      <c r="E2" s="169"/>
      <c r="F2" s="169"/>
      <c r="G2" s="169"/>
      <c r="H2" s="169"/>
      <c r="I2" s="169"/>
    </row>
    <row r="3" spans="1:10">
      <c r="A3" s="170" t="s">
        <v>14</v>
      </c>
      <c r="B3" s="170"/>
      <c r="C3" s="170"/>
      <c r="D3" s="170"/>
      <c r="E3" s="170"/>
      <c r="F3" s="170"/>
      <c r="G3" s="170"/>
      <c r="H3" s="170"/>
      <c r="I3" s="170"/>
    </row>
    <row r="4" spans="1:10">
      <c r="A4" s="5"/>
      <c r="B4" s="5"/>
      <c r="C4" s="5"/>
      <c r="D4" s="5"/>
      <c r="E4" s="5"/>
      <c r="F4" s="5"/>
      <c r="G4" s="5"/>
      <c r="H4" s="5"/>
      <c r="I4" s="5"/>
    </row>
    <row r="5" spans="1:10">
      <c r="A5" s="5"/>
      <c r="B5" s="5"/>
      <c r="C5" s="5"/>
      <c r="D5" s="5"/>
      <c r="E5" s="5"/>
      <c r="F5" s="5"/>
      <c r="G5" s="5"/>
      <c r="H5" s="5"/>
      <c r="I5" s="5"/>
    </row>
    <row r="6" spans="1:10" ht="12.75" customHeight="1">
      <c r="A6" s="4" t="str">
        <f>Buvn.kopt.!A9</f>
        <v>Būves nosaukums: Sporta laukuma izveide</v>
      </c>
      <c r="B6" s="4"/>
      <c r="C6" s="43"/>
      <c r="D6" s="43"/>
      <c r="E6" s="43"/>
      <c r="F6" s="43"/>
      <c r="G6" s="43"/>
      <c r="H6" s="43"/>
      <c r="I6" s="43"/>
    </row>
    <row r="7" spans="1:10" ht="12.75" customHeight="1">
      <c r="A7" s="4" t="s">
        <v>54</v>
      </c>
      <c r="B7" s="4"/>
      <c r="C7" s="43"/>
      <c r="D7" s="43"/>
      <c r="E7" s="43"/>
      <c r="F7" s="43"/>
      <c r="G7" s="43"/>
      <c r="H7" s="43"/>
      <c r="I7" s="43"/>
    </row>
    <row r="8" spans="1:10">
      <c r="A8" s="4" t="s">
        <v>55</v>
      </c>
      <c r="B8" s="4"/>
      <c r="C8" s="20"/>
      <c r="D8" s="20"/>
      <c r="E8" s="20"/>
      <c r="F8" s="20"/>
      <c r="G8" s="20"/>
      <c r="H8" s="20"/>
      <c r="I8" s="20"/>
    </row>
    <row r="9" spans="1:10">
      <c r="A9" s="4">
        <f>Buvn.kopt.!A11</f>
        <v>0</v>
      </c>
      <c r="B9" s="4"/>
      <c r="C9" s="44"/>
      <c r="D9" s="44"/>
      <c r="E9" s="44"/>
      <c r="F9" s="44"/>
      <c r="G9" s="44"/>
      <c r="H9" s="44"/>
      <c r="I9" s="44"/>
    </row>
    <row r="10" spans="1:10">
      <c r="A10" s="8"/>
      <c r="B10" s="8"/>
      <c r="C10" s="8"/>
      <c r="D10" s="8"/>
      <c r="E10" s="8"/>
      <c r="F10" s="8"/>
      <c r="G10" s="8"/>
      <c r="H10" s="8"/>
      <c r="I10" s="8"/>
    </row>
    <row r="11" spans="1:10">
      <c r="A11" s="7"/>
      <c r="B11" s="7"/>
      <c r="C11" s="45" t="s">
        <v>26</v>
      </c>
      <c r="D11" s="45"/>
      <c r="E11" s="46" t="e">
        <f>E26</f>
        <v>#VALUE!</v>
      </c>
      <c r="F11" s="5"/>
      <c r="G11" s="5"/>
      <c r="H11" s="5"/>
      <c r="I11" s="5"/>
    </row>
    <row r="12" spans="1:10">
      <c r="A12" s="7"/>
      <c r="B12" s="7"/>
      <c r="C12" s="45" t="s">
        <v>33</v>
      </c>
      <c r="D12" s="45"/>
      <c r="E12" s="46">
        <f>I22</f>
        <v>0</v>
      </c>
      <c r="F12" s="5"/>
      <c r="G12" s="5"/>
      <c r="H12" s="5"/>
      <c r="I12" s="5"/>
    </row>
    <row r="13" spans="1:10" s="66" customFormat="1">
      <c r="A13" s="63"/>
      <c r="B13" s="63"/>
      <c r="C13" s="64"/>
      <c r="D13" s="64"/>
      <c r="E13" s="65"/>
      <c r="F13" s="47"/>
      <c r="G13" s="47"/>
      <c r="H13" s="47"/>
      <c r="I13" s="47"/>
      <c r="J13" s="78"/>
    </row>
    <row r="14" spans="1:10">
      <c r="G14" s="7"/>
      <c r="I14" s="32" t="str">
        <f>Buvn.kopt.!C13</f>
        <v>Tāme sastādīta 2018. gada __. _____</v>
      </c>
    </row>
    <row r="15" spans="1:10" ht="12.75" customHeight="1">
      <c r="A15" s="171" t="s">
        <v>5</v>
      </c>
      <c r="B15" s="171" t="s">
        <v>43</v>
      </c>
      <c r="C15" s="172" t="s">
        <v>15</v>
      </c>
      <c r="D15" s="173"/>
      <c r="E15" s="171" t="s">
        <v>22</v>
      </c>
      <c r="F15" s="176" t="s">
        <v>16</v>
      </c>
      <c r="G15" s="176"/>
      <c r="H15" s="176"/>
      <c r="I15" s="176"/>
      <c r="J15" s="91"/>
    </row>
    <row r="16" spans="1:10" s="47" customFormat="1" ht="45" customHeight="1">
      <c r="A16" s="171"/>
      <c r="B16" s="171"/>
      <c r="C16" s="174"/>
      <c r="D16" s="175"/>
      <c r="E16" s="171"/>
      <c r="F16" s="31" t="s">
        <v>23</v>
      </c>
      <c r="G16" s="31" t="s">
        <v>24</v>
      </c>
      <c r="H16" s="55" t="s">
        <v>25</v>
      </c>
      <c r="I16" s="31" t="s">
        <v>34</v>
      </c>
      <c r="J16" s="92"/>
    </row>
    <row r="17" spans="1:15" s="72" customFormat="1">
      <c r="A17" s="86"/>
      <c r="B17" s="100"/>
      <c r="C17" s="167"/>
      <c r="D17" s="168"/>
      <c r="E17" s="87"/>
      <c r="F17" s="87"/>
      <c r="G17" s="87"/>
      <c r="H17" s="87"/>
      <c r="I17" s="87"/>
      <c r="J17" s="79"/>
    </row>
    <row r="18" spans="1:15" s="72" customFormat="1">
      <c r="A18" s="76">
        <v>1</v>
      </c>
      <c r="B18" s="101">
        <v>1</v>
      </c>
      <c r="C18" s="167" t="s">
        <v>60</v>
      </c>
      <c r="D18" s="168"/>
      <c r="E18" s="89"/>
      <c r="F18" s="88"/>
      <c r="G18" s="88"/>
      <c r="H18" s="88"/>
      <c r="I18" s="88"/>
      <c r="J18" s="79"/>
      <c r="K18" s="77"/>
      <c r="L18" s="77"/>
      <c r="M18" s="77"/>
      <c r="O18" s="77"/>
    </row>
    <row r="19" spans="1:15" s="72" customFormat="1">
      <c r="A19" s="76">
        <v>2</v>
      </c>
      <c r="B19" s="101">
        <v>2</v>
      </c>
      <c r="C19" s="167" t="s">
        <v>66</v>
      </c>
      <c r="D19" s="168"/>
      <c r="E19" s="89"/>
      <c r="F19" s="99"/>
      <c r="G19" s="99"/>
      <c r="H19" s="99"/>
      <c r="I19" s="99"/>
      <c r="J19" s="79"/>
      <c r="K19" s="77"/>
      <c r="L19" s="77"/>
      <c r="M19" s="77"/>
      <c r="O19" s="77"/>
    </row>
    <row r="20" spans="1:15" s="72" customFormat="1">
      <c r="A20" s="76">
        <v>3</v>
      </c>
      <c r="B20" s="101">
        <v>3</v>
      </c>
      <c r="C20" s="167" t="s">
        <v>114</v>
      </c>
      <c r="D20" s="168"/>
      <c r="E20" s="89"/>
      <c r="F20" s="99"/>
      <c r="G20" s="99"/>
      <c r="H20" s="99"/>
      <c r="I20" s="99"/>
      <c r="J20" s="79"/>
      <c r="K20" s="77"/>
      <c r="L20" s="77"/>
      <c r="M20" s="77"/>
      <c r="O20" s="77"/>
    </row>
    <row r="21" spans="1:15" s="82" customFormat="1">
      <c r="A21" s="67"/>
      <c r="B21" s="102"/>
      <c r="C21" s="167"/>
      <c r="D21" s="168"/>
      <c r="E21" s="81">
        <f t="shared" ref="E21" si="0">F21+G21+H21</f>
        <v>0</v>
      </c>
      <c r="F21" s="81"/>
      <c r="G21" s="81"/>
      <c r="H21" s="81"/>
      <c r="I21" s="81"/>
      <c r="J21" s="79"/>
    </row>
    <row r="22" spans="1:15">
      <c r="A22" s="177" t="s">
        <v>0</v>
      </c>
      <c r="B22" s="177"/>
      <c r="C22" s="177"/>
      <c r="D22" s="48"/>
      <c r="E22" s="49">
        <f>SUM(E17:E21)</f>
        <v>0</v>
      </c>
      <c r="F22" s="49">
        <f>SUM(F17:F21)</f>
        <v>0</v>
      </c>
      <c r="G22" s="49">
        <f>SUM(G17:G21)</f>
        <v>0</v>
      </c>
      <c r="H22" s="49">
        <f>SUM(H17:H21)</f>
        <v>0</v>
      </c>
      <c r="I22" s="49">
        <f>SUM(I17:I21)</f>
        <v>0</v>
      </c>
      <c r="J22" s="90"/>
      <c r="K22" s="80"/>
    </row>
    <row r="23" spans="1:15">
      <c r="A23" s="178" t="s">
        <v>17</v>
      </c>
      <c r="B23" s="178"/>
      <c r="C23" s="178"/>
      <c r="D23" s="21" t="s">
        <v>110</v>
      </c>
      <c r="E23" s="50" t="e">
        <f>ROUND(E22*D23,2)</f>
        <v>#VALUE!</v>
      </c>
    </row>
    <row r="24" spans="1:15">
      <c r="A24" s="179" t="s">
        <v>18</v>
      </c>
      <c r="B24" s="179"/>
      <c r="C24" s="179"/>
      <c r="D24" s="51"/>
      <c r="E24" s="50" t="e">
        <f>ROUND(E23*0.05,2)</f>
        <v>#VALUE!</v>
      </c>
    </row>
    <row r="25" spans="1:15">
      <c r="A25" s="180" t="s">
        <v>19</v>
      </c>
      <c r="B25" s="181"/>
      <c r="C25" s="182"/>
      <c r="D25" s="21" t="s">
        <v>110</v>
      </c>
      <c r="E25" s="50" t="e">
        <f>ROUND(E22*D25,2)</f>
        <v>#VALUE!</v>
      </c>
    </row>
    <row r="26" spans="1:15">
      <c r="A26" s="177" t="s">
        <v>20</v>
      </c>
      <c r="B26" s="177"/>
      <c r="C26" s="177"/>
      <c r="D26" s="48"/>
      <c r="E26" s="49" t="e">
        <f>E22+E23+E25+#REF!</f>
        <v>#VALUE!</v>
      </c>
      <c r="G26" s="53"/>
      <c r="J26" s="90"/>
      <c r="K26" s="80"/>
    </row>
    <row r="27" spans="1:15">
      <c r="E27" s="52"/>
    </row>
    <row r="28" spans="1:15">
      <c r="E28" s="52"/>
      <c r="F28" s="53"/>
    </row>
    <row r="29" spans="1:15">
      <c r="E29" s="52"/>
      <c r="F29" s="53"/>
    </row>
    <row r="30" spans="1:15">
      <c r="A30" s="5"/>
      <c r="B30" s="5"/>
      <c r="E30" s="52"/>
      <c r="F30" s="53"/>
    </row>
    <row r="31" spans="1:15">
      <c r="A31" s="4" t="str">
        <f>Buvn.kopt.!$A$24</f>
        <v xml:space="preserve">Sastādīja:  </v>
      </c>
      <c r="B31" s="17"/>
      <c r="E31" s="115"/>
      <c r="F31" s="115"/>
    </row>
    <row r="32" spans="1:15">
      <c r="A32" s="4"/>
      <c r="B32" s="17"/>
    </row>
    <row r="33" spans="1:2">
      <c r="A33" s="4"/>
      <c r="B33" s="17"/>
    </row>
    <row r="34" spans="1:2">
      <c r="A34" s="4"/>
    </row>
    <row r="35" spans="1:2">
      <c r="A35" s="4" t="str">
        <f>Buvn.kopt.!$A$28</f>
        <v xml:space="preserve">Pārbaudīja: </v>
      </c>
      <c r="B35" s="17"/>
    </row>
    <row r="36" spans="1:2">
      <c r="A36" s="17"/>
      <c r="B36" s="17"/>
    </row>
    <row r="37" spans="1:2">
      <c r="A37" s="17"/>
      <c r="B37" s="17"/>
    </row>
    <row r="43" spans="1:2">
      <c r="A43" s="58"/>
      <c r="B43" s="58"/>
    </row>
  </sheetData>
  <mergeCells count="17">
    <mergeCell ref="A26:C26"/>
    <mergeCell ref="A22:C22"/>
    <mergeCell ref="A23:C23"/>
    <mergeCell ref="A24:C24"/>
    <mergeCell ref="A25:C25"/>
    <mergeCell ref="C18:D18"/>
    <mergeCell ref="C21:D21"/>
    <mergeCell ref="C19:D19"/>
    <mergeCell ref="C20:D20"/>
    <mergeCell ref="A2:I2"/>
    <mergeCell ref="A3:I3"/>
    <mergeCell ref="B15:B16"/>
    <mergeCell ref="C17:D17"/>
    <mergeCell ref="A15:A16"/>
    <mergeCell ref="C15:D16"/>
    <mergeCell ref="E15:E16"/>
    <mergeCell ref="F15:I15"/>
  </mergeCells>
  <phoneticPr fontId="5" type="noConversion"/>
  <printOptions horizontalCentered="1"/>
  <pageMargins left="0.74803149606299202" right="0.74803149606299202" top="1.234251969" bottom="0.484251969" header="0.511811023622047" footer="0.511811023622047"/>
  <pageSetup paperSize="9"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view="pageBreakPreview" zoomScale="85" zoomScaleNormal="85" workbookViewId="0">
      <selection activeCell="A9" sqref="A9"/>
    </sheetView>
  </sheetViews>
  <sheetFormatPr defaultColWidth="9.140625" defaultRowHeight="12.75"/>
  <cols>
    <col min="1" max="1" width="4.42578125" style="22" customWidth="1"/>
    <col min="2" max="2" width="5.42578125" style="22" customWidth="1"/>
    <col min="3" max="3" width="40.85546875" style="22" customWidth="1"/>
    <col min="4" max="4" width="7" style="22" customWidth="1"/>
    <col min="5" max="5" width="9.42578125" style="22" customWidth="1"/>
    <col min="6" max="6" width="8.85546875" style="22" customWidth="1"/>
    <col min="7" max="7" width="8" style="22" customWidth="1"/>
    <col min="8" max="8" width="9.28515625" style="22" customWidth="1"/>
    <col min="9" max="9" width="9.140625" style="22" customWidth="1"/>
    <col min="10" max="10" width="8.42578125" style="22" customWidth="1"/>
    <col min="11" max="11" width="9" style="22" customWidth="1"/>
    <col min="12" max="12" width="10.7109375" style="22" customWidth="1"/>
    <col min="13" max="13" width="11.140625" style="22" customWidth="1"/>
    <col min="14" max="14" width="11.28515625" style="22" customWidth="1"/>
    <col min="15" max="15" width="9.42578125" style="22" customWidth="1"/>
    <col min="16" max="16" width="10.42578125" style="22" customWidth="1"/>
    <col min="17" max="17" width="9.42578125" style="23" customWidth="1"/>
    <col min="18" max="18" width="9.140625" style="23"/>
    <col min="19" max="19" width="9.42578125" style="22" customWidth="1"/>
    <col min="20" max="16384" width="9.140625" style="22"/>
  </cols>
  <sheetData>
    <row r="1" spans="1:18" s="3" customFormat="1">
      <c r="A1" s="183" t="s">
        <v>38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31"/>
      <c r="R1" s="129"/>
    </row>
    <row r="2" spans="1:18" s="3" customFormat="1">
      <c r="A2" s="184" t="s">
        <v>60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29"/>
      <c r="R2" s="129"/>
    </row>
    <row r="3" spans="1:18" s="3" customForma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29"/>
      <c r="R3" s="129"/>
    </row>
    <row r="4" spans="1:18" s="3" customFormat="1">
      <c r="A4" s="4" t="str">
        <f>Kopsavilkums!$A$6</f>
        <v>Būves nosaukums: Sporta laukuma izveide</v>
      </c>
      <c r="B4" s="4"/>
      <c r="C4" s="129"/>
      <c r="D4" s="133"/>
      <c r="E4" s="133"/>
      <c r="F4" s="133"/>
      <c r="G4" s="133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</row>
    <row r="5" spans="1:18" s="3" customFormat="1">
      <c r="A5" s="4" t="str">
        <f>Kopsavilkums!A7</f>
        <v>Objekta nosaukums: Sporta laukuma izveide</v>
      </c>
      <c r="B5" s="4"/>
      <c r="C5" s="129"/>
      <c r="D5" s="133"/>
      <c r="E5" s="133"/>
      <c r="F5" s="133"/>
      <c r="G5" s="133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</row>
    <row r="6" spans="1:18" s="3" customFormat="1">
      <c r="A6" s="4" t="str">
        <f>Kopsavilkums!$A$8</f>
        <v>Objekta adrese: "Rāmaviņa", Rāmava, Ķekavas pag., Ķekavas nov.</v>
      </c>
      <c r="B6" s="4"/>
      <c r="C6" s="129"/>
      <c r="D6" s="133"/>
      <c r="E6" s="133"/>
      <c r="F6" s="133"/>
      <c r="G6" s="133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</row>
    <row r="7" spans="1:18" s="3" customFormat="1">
      <c r="A7" s="4">
        <f>Kopsavilkums!$A$9</f>
        <v>0</v>
      </c>
      <c r="B7" s="4"/>
      <c r="C7" s="129"/>
      <c r="D7" s="133"/>
      <c r="E7" s="133"/>
      <c r="F7" s="133"/>
      <c r="G7" s="133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</row>
    <row r="8" spans="1:18" s="3" customFormat="1">
      <c r="A8" s="4"/>
      <c r="B8" s="4"/>
      <c r="C8" s="129"/>
      <c r="D8" s="133"/>
      <c r="E8" s="133"/>
      <c r="F8" s="133"/>
      <c r="G8" s="133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</row>
    <row r="9" spans="1:18" s="3" customFormat="1">
      <c r="C9" s="2"/>
      <c r="D9" s="133"/>
      <c r="H9" s="129"/>
      <c r="I9" s="129"/>
      <c r="J9" s="129"/>
      <c r="K9" s="7"/>
      <c r="L9" s="7"/>
      <c r="M9" s="185" t="s">
        <v>32</v>
      </c>
      <c r="N9" s="185"/>
      <c r="O9" s="186" t="e">
        <f>P20</f>
        <v>#REF!</v>
      </c>
      <c r="P9" s="187"/>
      <c r="Q9" s="129"/>
      <c r="R9" s="129"/>
    </row>
    <row r="10" spans="1:18" s="3" customFormat="1">
      <c r="C10" s="2"/>
      <c r="D10" s="133"/>
      <c r="H10" s="129"/>
      <c r="I10" s="129"/>
      <c r="J10" s="129"/>
      <c r="K10" s="7"/>
      <c r="L10" s="7"/>
      <c r="M10" s="133"/>
      <c r="N10" s="133"/>
      <c r="O10" s="46"/>
      <c r="P10" s="73"/>
      <c r="Q10" s="129"/>
      <c r="R10" s="129"/>
    </row>
    <row r="11" spans="1:18" s="3" customFormat="1">
      <c r="A11" s="4"/>
      <c r="B11" s="4"/>
      <c r="C11" s="4"/>
      <c r="D11" s="129"/>
      <c r="P11" s="133" t="str">
        <f>Kopsavilkums!$I$14</f>
        <v>Tāme sastādīta 2018. gada __. _____</v>
      </c>
      <c r="Q11" s="129"/>
      <c r="R11" s="129"/>
    </row>
    <row r="12" spans="1:18" s="3" customFormat="1" ht="12.75" customHeight="1">
      <c r="A12" s="188" t="s">
        <v>5</v>
      </c>
      <c r="B12" s="188" t="s">
        <v>35</v>
      </c>
      <c r="C12" s="188" t="s">
        <v>1</v>
      </c>
      <c r="D12" s="188" t="s">
        <v>2</v>
      </c>
      <c r="E12" s="190" t="s">
        <v>3</v>
      </c>
      <c r="F12" s="191" t="s">
        <v>6</v>
      </c>
      <c r="G12" s="192"/>
      <c r="H12" s="192"/>
      <c r="I12" s="192"/>
      <c r="J12" s="192"/>
      <c r="K12" s="193"/>
      <c r="L12" s="191" t="s">
        <v>4</v>
      </c>
      <c r="M12" s="192"/>
      <c r="N12" s="192"/>
      <c r="O12" s="192"/>
      <c r="P12" s="193"/>
      <c r="Q12" s="129"/>
      <c r="R12" s="129"/>
    </row>
    <row r="13" spans="1:18" s="3" customFormat="1" ht="53.25" customHeight="1">
      <c r="A13" s="189"/>
      <c r="B13" s="189"/>
      <c r="C13" s="189"/>
      <c r="D13" s="189"/>
      <c r="E13" s="190"/>
      <c r="F13" s="134" t="s">
        <v>36</v>
      </c>
      <c r="G13" s="134" t="s">
        <v>37</v>
      </c>
      <c r="H13" s="134" t="s">
        <v>27</v>
      </c>
      <c r="I13" s="134" t="s">
        <v>28</v>
      </c>
      <c r="J13" s="134" t="s">
        <v>29</v>
      </c>
      <c r="K13" s="134" t="s">
        <v>30</v>
      </c>
      <c r="L13" s="134" t="s">
        <v>39</v>
      </c>
      <c r="M13" s="134" t="s">
        <v>27</v>
      </c>
      <c r="N13" s="134" t="s">
        <v>28</v>
      </c>
      <c r="O13" s="134" t="s">
        <v>29</v>
      </c>
      <c r="P13" s="134" t="s">
        <v>31</v>
      </c>
      <c r="Q13" s="129"/>
      <c r="R13" s="129"/>
    </row>
    <row r="14" spans="1:18" s="24" customFormat="1">
      <c r="A14" s="28"/>
      <c r="B14" s="74"/>
      <c r="C14" s="116"/>
      <c r="D14" s="83"/>
      <c r="E14" s="110"/>
      <c r="F14" s="117"/>
      <c r="G14" s="117"/>
      <c r="H14" s="27"/>
      <c r="I14" s="27"/>
      <c r="J14" s="27"/>
      <c r="K14" s="62">
        <f t="shared" ref="K14:K18" si="0">ROUND(H14+I14+J14,2)</f>
        <v>0</v>
      </c>
      <c r="L14" s="27">
        <f t="shared" ref="L14:L18" si="1">ROUND(F14*E14,2)</f>
        <v>0</v>
      </c>
      <c r="M14" s="70">
        <f t="shared" ref="M14:M18" si="2">ROUND(H14*E14,2)</f>
        <v>0</v>
      </c>
      <c r="N14" s="70">
        <f t="shared" ref="N14:N18" si="3">ROUND(I14*E14,2)</f>
        <v>0</v>
      </c>
      <c r="O14" s="70">
        <f t="shared" ref="O14:O18" si="4">ROUND(J14*E14,2)</f>
        <v>0</v>
      </c>
      <c r="P14" s="62">
        <f t="shared" ref="P14:P18" si="5">ROUND(M14+N14+O14,2)</f>
        <v>0</v>
      </c>
      <c r="Q14" s="60"/>
      <c r="R14" s="60"/>
    </row>
    <row r="15" spans="1:18" s="24" customFormat="1" ht="25.5">
      <c r="A15" s="28">
        <v>1</v>
      </c>
      <c r="B15" s="74" t="s">
        <v>48</v>
      </c>
      <c r="C15" s="145" t="s">
        <v>64</v>
      </c>
      <c r="D15" s="1" t="s">
        <v>61</v>
      </c>
      <c r="E15" s="146">
        <v>1</v>
      </c>
      <c r="F15" s="113"/>
      <c r="G15" s="113"/>
      <c r="H15" s="93"/>
      <c r="I15" s="94"/>
      <c r="J15" s="94"/>
      <c r="K15" s="94"/>
      <c r="L15" s="94"/>
      <c r="M15" s="95"/>
      <c r="N15" s="95"/>
      <c r="O15" s="95"/>
      <c r="P15" s="94"/>
      <c r="Q15" s="60"/>
      <c r="R15" s="60"/>
    </row>
    <row r="16" spans="1:18" s="106" customFormat="1">
      <c r="A16" s="28">
        <v>2</v>
      </c>
      <c r="B16" s="74" t="s">
        <v>48</v>
      </c>
      <c r="C16" s="118" t="s">
        <v>65</v>
      </c>
      <c r="D16" s="76" t="s">
        <v>61</v>
      </c>
      <c r="E16" s="88">
        <v>1</v>
      </c>
      <c r="F16" s="113"/>
      <c r="G16" s="113"/>
      <c r="H16" s="93"/>
      <c r="I16" s="94"/>
      <c r="J16" s="94"/>
      <c r="K16" s="94"/>
      <c r="L16" s="94"/>
      <c r="M16" s="95"/>
      <c r="N16" s="95"/>
      <c r="O16" s="95"/>
      <c r="P16" s="94"/>
      <c r="Q16" s="105"/>
      <c r="R16" s="105"/>
    </row>
    <row r="17" spans="1:18" s="106" customFormat="1" ht="25.5">
      <c r="A17" s="28">
        <v>3</v>
      </c>
      <c r="B17" s="74" t="s">
        <v>48</v>
      </c>
      <c r="C17" s="118" t="s">
        <v>67</v>
      </c>
      <c r="D17" s="76" t="s">
        <v>47</v>
      </c>
      <c r="E17" s="88">
        <v>94</v>
      </c>
      <c r="F17" s="113"/>
      <c r="G17" s="113"/>
      <c r="H17" s="93"/>
      <c r="I17" s="94"/>
      <c r="J17" s="94"/>
      <c r="K17" s="94"/>
      <c r="L17" s="94"/>
      <c r="M17" s="95"/>
      <c r="N17" s="95"/>
      <c r="O17" s="95"/>
      <c r="P17" s="94"/>
      <c r="Q17" s="105"/>
      <c r="R17" s="105"/>
    </row>
    <row r="18" spans="1:18" s="24" customFormat="1">
      <c r="A18" s="28"/>
      <c r="B18" s="28"/>
      <c r="C18" s="26"/>
      <c r="D18" s="1"/>
      <c r="E18" s="96"/>
      <c r="F18" s="96"/>
      <c r="G18" s="96"/>
      <c r="H18" s="97"/>
      <c r="I18" s="97"/>
      <c r="J18" s="97"/>
      <c r="K18" s="93">
        <f t="shared" si="0"/>
        <v>0</v>
      </c>
      <c r="L18" s="93">
        <f t="shared" si="1"/>
        <v>0</v>
      </c>
      <c r="M18" s="98">
        <f t="shared" si="2"/>
        <v>0</v>
      </c>
      <c r="N18" s="98">
        <f t="shared" si="3"/>
        <v>0</v>
      </c>
      <c r="O18" s="98">
        <f t="shared" si="4"/>
        <v>0</v>
      </c>
      <c r="P18" s="93">
        <f t="shared" si="5"/>
        <v>0</v>
      </c>
      <c r="Q18" s="60"/>
      <c r="R18" s="60"/>
    </row>
    <row r="19" spans="1:18" s="3" customFormat="1">
      <c r="A19" s="9"/>
      <c r="B19" s="9"/>
      <c r="C19" s="12" t="s">
        <v>0</v>
      </c>
      <c r="D19" s="11"/>
      <c r="E19" s="13"/>
      <c r="F19" s="13"/>
      <c r="G19" s="13"/>
      <c r="H19" s="13"/>
      <c r="I19" s="13"/>
      <c r="J19" s="13"/>
      <c r="K19" s="14"/>
      <c r="L19" s="14">
        <f>SUM(L14:L18)</f>
        <v>0</v>
      </c>
      <c r="M19" s="14">
        <f>SUM(M14:M18)</f>
        <v>0</v>
      </c>
      <c r="N19" s="14">
        <f>SUM(N14:N18)</f>
        <v>0</v>
      </c>
      <c r="O19" s="14">
        <f>SUM(O14:O18)</f>
        <v>0</v>
      </c>
      <c r="P19" s="14">
        <f>SUM(P14:P18)</f>
        <v>0</v>
      </c>
      <c r="Q19" s="129"/>
      <c r="R19" s="129"/>
    </row>
    <row r="20" spans="1:18" s="3" customFormat="1">
      <c r="A20" s="10"/>
      <c r="B20" s="75"/>
      <c r="C20" s="194" t="s">
        <v>111</v>
      </c>
      <c r="D20" s="195"/>
      <c r="E20" s="195"/>
      <c r="F20" s="195"/>
      <c r="G20" s="195"/>
      <c r="H20" s="195"/>
      <c r="I20" s="195"/>
      <c r="J20" s="196"/>
      <c r="K20" s="11"/>
      <c r="L20" s="15"/>
      <c r="M20" s="15" t="e">
        <f>M19+#REF!</f>
        <v>#REF!</v>
      </c>
      <c r="N20" s="15" t="e">
        <f>N19+#REF!</f>
        <v>#REF!</v>
      </c>
      <c r="O20" s="15" t="e">
        <f>O19+#REF!</f>
        <v>#REF!</v>
      </c>
      <c r="P20" s="15" t="e">
        <f>P19+#REF!</f>
        <v>#REF!</v>
      </c>
      <c r="Q20" s="61"/>
      <c r="R20" s="129"/>
    </row>
    <row r="21" spans="1:18" s="3" customFormat="1">
      <c r="A21" s="19"/>
      <c r="B21" s="19"/>
      <c r="C21" s="19"/>
      <c r="D21" s="17"/>
      <c r="E21" s="18"/>
      <c r="F21" s="18"/>
      <c r="G21" s="18"/>
      <c r="J21" s="18"/>
      <c r="K21" s="18"/>
      <c r="L21" s="18"/>
      <c r="M21" s="18"/>
      <c r="N21" s="18"/>
      <c r="O21" s="18"/>
      <c r="P21" s="18"/>
      <c r="Q21" s="129"/>
      <c r="R21" s="129"/>
    </row>
    <row r="22" spans="1:18" s="3" customFormat="1">
      <c r="A22" s="19"/>
      <c r="B22" s="19"/>
      <c r="C22" s="19"/>
      <c r="D22" s="17"/>
      <c r="E22" s="18"/>
      <c r="F22" s="18"/>
      <c r="G22" s="18"/>
      <c r="J22" s="18"/>
      <c r="K22" s="18"/>
      <c r="L22" s="18"/>
      <c r="M22" s="18"/>
      <c r="N22" s="18"/>
      <c r="O22" s="18"/>
      <c r="P22" s="18"/>
      <c r="Q22" s="129"/>
      <c r="R22" s="129"/>
    </row>
    <row r="23" spans="1:18" s="3" customFormat="1">
      <c r="A23" s="19"/>
      <c r="B23" s="19"/>
      <c r="C23" s="19"/>
      <c r="D23" s="17"/>
      <c r="E23" s="18"/>
      <c r="F23" s="18"/>
      <c r="G23" s="18"/>
      <c r="J23" s="18"/>
      <c r="K23" s="18"/>
      <c r="L23" s="18"/>
      <c r="M23" s="18"/>
      <c r="N23" s="18"/>
      <c r="O23" s="18"/>
      <c r="P23" s="18"/>
      <c r="Q23" s="129"/>
      <c r="R23" s="129"/>
    </row>
    <row r="24" spans="1:18" s="3" customFormat="1">
      <c r="A24" s="19"/>
      <c r="B24" s="19"/>
      <c r="C24" s="19"/>
      <c r="D24" s="17"/>
      <c r="E24" s="18"/>
      <c r="F24" s="18"/>
      <c r="G24" s="18"/>
      <c r="J24" s="18"/>
      <c r="K24" s="18"/>
      <c r="L24" s="18"/>
      <c r="M24" s="18"/>
      <c r="N24" s="18"/>
      <c r="O24" s="18"/>
      <c r="P24" s="18"/>
      <c r="Q24" s="129"/>
      <c r="R24" s="129"/>
    </row>
    <row r="25" spans="1:18" s="3" customFormat="1">
      <c r="A25" s="4" t="str">
        <f>Buvn.kopt.!$A$24</f>
        <v xml:space="preserve">Sastādīja:  </v>
      </c>
      <c r="C25" s="19"/>
      <c r="E25" s="4"/>
      <c r="F25" s="4"/>
      <c r="G25" s="4"/>
      <c r="K25" s="4" t="str">
        <f>Buvn.kopt.!$A$28</f>
        <v xml:space="preserve">Pārbaudīja: </v>
      </c>
      <c r="L25" s="18"/>
      <c r="M25" s="18"/>
      <c r="N25" s="4"/>
      <c r="O25" s="18"/>
      <c r="P25" s="18"/>
      <c r="Q25" s="129"/>
      <c r="R25" s="129"/>
    </row>
    <row r="26" spans="1:18" s="3" customFormat="1">
      <c r="A26" s="19"/>
      <c r="B26" s="19"/>
      <c r="C26" s="20"/>
      <c r="D26" s="20"/>
      <c r="E26" s="20"/>
      <c r="F26" s="20"/>
      <c r="G26" s="20"/>
      <c r="I26" s="133"/>
      <c r="J26" s="133"/>
      <c r="K26" s="68"/>
      <c r="L26" s="68"/>
      <c r="M26" s="68"/>
      <c r="N26" s="68"/>
      <c r="O26" s="68"/>
      <c r="P26" s="68"/>
      <c r="Q26" s="129"/>
      <c r="R26" s="129"/>
    </row>
    <row r="27" spans="1:18" s="3" customFormat="1">
      <c r="A27" s="19"/>
      <c r="B27" s="19"/>
      <c r="C27" s="19"/>
      <c r="D27" s="17"/>
      <c r="E27" s="18"/>
      <c r="F27" s="18"/>
      <c r="G27" s="18"/>
      <c r="J27" s="18"/>
      <c r="K27" s="18"/>
      <c r="L27" s="18"/>
      <c r="M27" s="18"/>
      <c r="N27" s="18"/>
      <c r="O27" s="18"/>
      <c r="P27" s="18"/>
      <c r="Q27" s="129"/>
      <c r="R27" s="129"/>
    </row>
    <row r="28" spans="1:18" s="3" customFormat="1">
      <c r="A28" s="20"/>
      <c r="B28" s="20"/>
      <c r="C28" s="22"/>
      <c r="D28" s="20"/>
      <c r="E28" s="18"/>
      <c r="F28" s="18"/>
      <c r="G28" s="18"/>
      <c r="J28" s="20"/>
      <c r="K28" s="20"/>
      <c r="L28" s="20"/>
      <c r="M28" s="18"/>
      <c r="N28" s="18"/>
      <c r="O28" s="18"/>
      <c r="P28" s="18"/>
      <c r="Q28" s="129"/>
      <c r="R28" s="129"/>
    </row>
    <row r="29" spans="1:18" s="3" customFormat="1">
      <c r="A29" s="16"/>
      <c r="B29" s="16"/>
      <c r="C29" s="22"/>
      <c r="D29" s="17"/>
      <c r="E29" s="18"/>
      <c r="F29" s="18"/>
      <c r="G29" s="18"/>
      <c r="J29" s="18"/>
      <c r="K29" s="18"/>
      <c r="L29" s="18"/>
      <c r="M29" s="18"/>
      <c r="N29" s="18"/>
      <c r="O29" s="18"/>
      <c r="P29" s="18"/>
      <c r="Q29" s="129"/>
      <c r="R29" s="129"/>
    </row>
  </sheetData>
  <mergeCells count="12">
    <mergeCell ref="C20:J20"/>
    <mergeCell ref="A1:P1"/>
    <mergeCell ref="A2:P2"/>
    <mergeCell ref="M9:N9"/>
    <mergeCell ref="O9:P9"/>
    <mergeCell ref="A12:A13"/>
    <mergeCell ref="B12:B13"/>
    <mergeCell ref="C12:C13"/>
    <mergeCell ref="D12:D13"/>
    <mergeCell ref="E12:E13"/>
    <mergeCell ref="F12:K12"/>
    <mergeCell ref="L12:P12"/>
  </mergeCells>
  <printOptions horizontalCentered="1"/>
  <pageMargins left="0.74803149606299202" right="0.74803149606299202" top="1.1100000000000001" bottom="0.45" header="0.46" footer="0.23622047244094499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view="pageBreakPreview" topLeftCell="A25" zoomScale="115" zoomScaleNormal="85" zoomScaleSheetLayoutView="115" workbookViewId="0">
      <selection activeCell="A9" sqref="A9"/>
    </sheetView>
  </sheetViews>
  <sheetFormatPr defaultColWidth="9.140625" defaultRowHeight="12.75"/>
  <cols>
    <col min="1" max="1" width="4.42578125" style="22" customWidth="1"/>
    <col min="2" max="2" width="5.42578125" style="22" customWidth="1"/>
    <col min="3" max="3" width="41" style="22" customWidth="1"/>
    <col min="4" max="4" width="6" style="22" customWidth="1"/>
    <col min="5" max="5" width="8" style="22" customWidth="1"/>
    <col min="6" max="6" width="8.7109375" style="22" customWidth="1"/>
    <col min="7" max="7" width="8" style="22" customWidth="1"/>
    <col min="8" max="8" width="9.7109375" style="22" customWidth="1"/>
    <col min="9" max="9" width="10.140625" style="22" customWidth="1"/>
    <col min="10" max="10" width="8.85546875" style="22" customWidth="1"/>
    <col min="11" max="11" width="9.28515625" style="22" customWidth="1"/>
    <col min="12" max="13" width="10.7109375" style="22" customWidth="1"/>
    <col min="14" max="15" width="11.42578125" style="22" customWidth="1"/>
    <col min="16" max="16" width="11.28515625" style="22" customWidth="1"/>
    <col min="17" max="17" width="9.42578125" style="23" customWidth="1"/>
    <col min="18" max="18" width="9.140625" style="23"/>
    <col min="19" max="19" width="11" style="22" customWidth="1"/>
    <col min="20" max="16384" width="9.140625" style="22"/>
  </cols>
  <sheetData>
    <row r="1" spans="1:18" s="3" customFormat="1">
      <c r="A1" s="183" t="s">
        <v>42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31"/>
      <c r="R1" s="129"/>
    </row>
    <row r="2" spans="1:18" s="3" customFormat="1">
      <c r="A2" s="184" t="s">
        <v>66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29"/>
      <c r="R2" s="129"/>
    </row>
    <row r="3" spans="1:18" s="3" customForma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29"/>
      <c r="R3" s="129"/>
    </row>
    <row r="4" spans="1:18" s="3" customFormat="1">
      <c r="A4" s="4" t="str">
        <f>Kopsavilkums!$A$6</f>
        <v>Būves nosaukums: Sporta laukuma izveide</v>
      </c>
      <c r="B4" s="4"/>
      <c r="C4" s="129"/>
      <c r="D4" s="133"/>
      <c r="E4" s="133"/>
      <c r="F4" s="133"/>
      <c r="G4" s="133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</row>
    <row r="5" spans="1:18" s="3" customFormat="1">
      <c r="A5" s="4" t="str">
        <f>Kopsavilkums!A7</f>
        <v>Objekta nosaukums: Sporta laukuma izveide</v>
      </c>
      <c r="B5" s="4"/>
      <c r="C5" s="129"/>
      <c r="D5" s="133"/>
      <c r="E5" s="133"/>
      <c r="F5" s="133"/>
      <c r="G5" s="133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</row>
    <row r="6" spans="1:18" s="3" customFormat="1">
      <c r="A6" s="4" t="str">
        <f>Kopsavilkums!$A$8</f>
        <v>Objekta adrese: "Rāmaviņa", Rāmava, Ķekavas pag., Ķekavas nov.</v>
      </c>
      <c r="B6" s="4"/>
      <c r="C6" s="129"/>
      <c r="D6" s="133"/>
      <c r="E6" s="133"/>
      <c r="F6" s="133"/>
      <c r="G6" s="133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</row>
    <row r="7" spans="1:18" s="3" customFormat="1">
      <c r="A7" s="4">
        <f>Kopsavilkums!$A$9</f>
        <v>0</v>
      </c>
      <c r="B7" s="4"/>
      <c r="C7" s="129"/>
      <c r="D7" s="133"/>
      <c r="E7" s="133"/>
      <c r="F7" s="133"/>
      <c r="G7" s="133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</row>
    <row r="8" spans="1:18" s="3" customFormat="1">
      <c r="A8" s="4"/>
      <c r="B8" s="4"/>
      <c r="C8" s="129"/>
      <c r="D8" s="133"/>
      <c r="E8" s="133"/>
      <c r="F8" s="133"/>
      <c r="G8" s="133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</row>
    <row r="9" spans="1:18" s="3" customFormat="1">
      <c r="C9" s="2"/>
      <c r="D9" s="133"/>
      <c r="H9" s="129"/>
      <c r="I9" s="129"/>
      <c r="J9" s="129"/>
      <c r="K9" s="7"/>
      <c r="L9" s="7"/>
      <c r="M9" s="185" t="s">
        <v>32</v>
      </c>
      <c r="N9" s="185"/>
      <c r="O9" s="186" t="e">
        <f>P48</f>
        <v>#REF!</v>
      </c>
      <c r="P9" s="187"/>
      <c r="Q9" s="129"/>
      <c r="R9" s="129"/>
    </row>
    <row r="10" spans="1:18" s="3" customFormat="1">
      <c r="C10" s="2"/>
      <c r="D10" s="133"/>
      <c r="H10" s="129"/>
      <c r="I10" s="129"/>
      <c r="J10" s="129"/>
      <c r="K10" s="7"/>
      <c r="L10" s="7"/>
      <c r="M10" s="133"/>
      <c r="N10" s="133"/>
      <c r="O10" s="46"/>
      <c r="P10" s="73"/>
      <c r="Q10" s="129"/>
      <c r="R10" s="129"/>
    </row>
    <row r="11" spans="1:18" s="3" customFormat="1">
      <c r="A11" s="4"/>
      <c r="B11" s="4"/>
      <c r="C11" s="4"/>
      <c r="D11" s="129"/>
      <c r="P11" s="133" t="str">
        <f>Kopsavilkums!$I$14</f>
        <v>Tāme sastādīta 2018. gada __. _____</v>
      </c>
      <c r="Q11" s="129"/>
      <c r="R11" s="129"/>
    </row>
    <row r="12" spans="1:18" s="3" customFormat="1" ht="12.75" customHeight="1">
      <c r="A12" s="188" t="s">
        <v>5</v>
      </c>
      <c r="B12" s="188" t="s">
        <v>35</v>
      </c>
      <c r="C12" s="188" t="s">
        <v>1</v>
      </c>
      <c r="D12" s="188" t="s">
        <v>2</v>
      </c>
      <c r="E12" s="190" t="s">
        <v>3</v>
      </c>
      <c r="F12" s="191" t="s">
        <v>6</v>
      </c>
      <c r="G12" s="192"/>
      <c r="H12" s="192"/>
      <c r="I12" s="192"/>
      <c r="J12" s="192"/>
      <c r="K12" s="193"/>
      <c r="L12" s="191" t="s">
        <v>4</v>
      </c>
      <c r="M12" s="192"/>
      <c r="N12" s="192"/>
      <c r="O12" s="192"/>
      <c r="P12" s="193"/>
      <c r="Q12" s="129"/>
      <c r="R12" s="129"/>
    </row>
    <row r="13" spans="1:18" s="3" customFormat="1" ht="53.25" customHeight="1">
      <c r="A13" s="189"/>
      <c r="B13" s="189"/>
      <c r="C13" s="189"/>
      <c r="D13" s="189"/>
      <c r="E13" s="190"/>
      <c r="F13" s="134" t="s">
        <v>36</v>
      </c>
      <c r="G13" s="134" t="s">
        <v>37</v>
      </c>
      <c r="H13" s="134" t="s">
        <v>27</v>
      </c>
      <c r="I13" s="134" t="s">
        <v>28</v>
      </c>
      <c r="J13" s="134" t="s">
        <v>29</v>
      </c>
      <c r="K13" s="134" t="s">
        <v>30</v>
      </c>
      <c r="L13" s="134" t="s">
        <v>39</v>
      </c>
      <c r="M13" s="134" t="s">
        <v>27</v>
      </c>
      <c r="N13" s="134" t="s">
        <v>28</v>
      </c>
      <c r="O13" s="134" t="s">
        <v>29</v>
      </c>
      <c r="P13" s="134" t="s">
        <v>31</v>
      </c>
      <c r="Q13" s="129"/>
      <c r="R13" s="129"/>
    </row>
    <row r="14" spans="1:18">
      <c r="A14" s="147"/>
      <c r="B14" s="147"/>
      <c r="C14" s="147"/>
      <c r="D14" s="147"/>
      <c r="E14" s="147"/>
      <c r="F14" s="147"/>
      <c r="G14" s="147"/>
      <c r="H14" s="147"/>
      <c r="I14" s="147"/>
      <c r="J14" s="147"/>
      <c r="K14" s="114">
        <f t="shared" ref="K14" si="0">ROUND(H14+I14+J14,2)</f>
        <v>0</v>
      </c>
      <c r="L14" s="114">
        <f t="shared" ref="L14" si="1">ROUND(F14*E14,2)</f>
        <v>0</v>
      </c>
      <c r="M14" s="141">
        <f t="shared" ref="M14" si="2">ROUND(H14*E14,2)</f>
        <v>0</v>
      </c>
      <c r="N14" s="141">
        <f t="shared" ref="N14" si="3">ROUND(I14*E14,2)</f>
        <v>0</v>
      </c>
      <c r="O14" s="141">
        <f t="shared" ref="O14" si="4">ROUND(J14*E14,2)</f>
        <v>0</v>
      </c>
      <c r="P14" s="114">
        <f t="shared" ref="P14" si="5">ROUND(M14+N14+O14,2)</f>
        <v>0</v>
      </c>
    </row>
    <row r="15" spans="1:18" s="106" customFormat="1">
      <c r="A15" s="148"/>
      <c r="B15" s="148"/>
      <c r="C15" s="124" t="s">
        <v>68</v>
      </c>
      <c r="D15" s="123" t="s">
        <v>44</v>
      </c>
      <c r="E15" s="154">
        <v>130</v>
      </c>
      <c r="F15" s="149"/>
      <c r="G15" s="149"/>
      <c r="H15" s="150"/>
      <c r="I15" s="150"/>
      <c r="J15" s="150"/>
      <c r="K15" s="114"/>
      <c r="L15" s="114"/>
      <c r="M15" s="141"/>
      <c r="N15" s="141"/>
      <c r="O15" s="141"/>
      <c r="P15" s="114"/>
      <c r="Q15" s="105"/>
      <c r="R15" s="105"/>
    </row>
    <row r="16" spans="1:18" s="106" customFormat="1">
      <c r="A16" s="148">
        <v>1</v>
      </c>
      <c r="B16" s="148" t="s">
        <v>48</v>
      </c>
      <c r="C16" s="111" t="s">
        <v>56</v>
      </c>
      <c r="D16" s="76" t="s">
        <v>45</v>
      </c>
      <c r="E16" s="88">
        <f>E15*0.36</f>
        <v>46.8</v>
      </c>
      <c r="F16" s="113"/>
      <c r="G16" s="113"/>
      <c r="H16" s="114"/>
      <c r="I16" s="114"/>
      <c r="J16" s="114"/>
      <c r="K16" s="114"/>
      <c r="L16" s="114"/>
      <c r="M16" s="141"/>
      <c r="N16" s="141"/>
      <c r="O16" s="141"/>
      <c r="P16" s="114"/>
      <c r="Q16" s="105"/>
      <c r="R16" s="105"/>
    </row>
    <row r="17" spans="1:26" s="106" customFormat="1">
      <c r="A17" s="148">
        <v>2</v>
      </c>
      <c r="B17" s="148" t="s">
        <v>48</v>
      </c>
      <c r="C17" s="111" t="s">
        <v>57</v>
      </c>
      <c r="D17" s="76" t="s">
        <v>45</v>
      </c>
      <c r="E17" s="88">
        <f>E16</f>
        <v>46.8</v>
      </c>
      <c r="F17" s="113"/>
      <c r="G17" s="113"/>
      <c r="H17" s="114"/>
      <c r="I17" s="114"/>
      <c r="J17" s="114"/>
      <c r="K17" s="114"/>
      <c r="L17" s="114"/>
      <c r="M17" s="141"/>
      <c r="N17" s="141"/>
      <c r="O17" s="141"/>
      <c r="P17" s="114"/>
      <c r="Q17" s="105"/>
      <c r="R17" s="105"/>
    </row>
    <row r="18" spans="1:26" s="106" customFormat="1">
      <c r="A18" s="148">
        <v>3</v>
      </c>
      <c r="B18" s="148" t="s">
        <v>48</v>
      </c>
      <c r="C18" s="111" t="s">
        <v>69</v>
      </c>
      <c r="D18" s="76" t="s">
        <v>45</v>
      </c>
      <c r="E18" s="88">
        <f>E15*0.1</f>
        <v>13</v>
      </c>
      <c r="F18" s="113"/>
      <c r="G18" s="113"/>
      <c r="H18" s="114"/>
      <c r="I18" s="114"/>
      <c r="J18" s="114"/>
      <c r="K18" s="114"/>
      <c r="L18" s="114"/>
      <c r="M18" s="141"/>
      <c r="N18" s="141"/>
      <c r="O18" s="141"/>
      <c r="P18" s="114"/>
      <c r="Q18" s="105"/>
      <c r="R18" s="105"/>
    </row>
    <row r="19" spans="1:26" s="106" customFormat="1">
      <c r="A19" s="148">
        <v>4</v>
      </c>
      <c r="B19" s="148" t="s">
        <v>48</v>
      </c>
      <c r="C19" s="151" t="s">
        <v>70</v>
      </c>
      <c r="D19" s="76" t="s">
        <v>45</v>
      </c>
      <c r="E19" s="88">
        <f>E15*0.15</f>
        <v>19.5</v>
      </c>
      <c r="F19" s="113"/>
      <c r="G19" s="113"/>
      <c r="H19" s="114"/>
      <c r="I19" s="114"/>
      <c r="J19" s="114"/>
      <c r="K19" s="114"/>
      <c r="L19" s="114"/>
      <c r="M19" s="141"/>
      <c r="N19" s="141"/>
      <c r="O19" s="141"/>
      <c r="P19" s="114"/>
      <c r="Q19" s="105"/>
      <c r="R19" s="105"/>
    </row>
    <row r="20" spans="1:26" s="106" customFormat="1">
      <c r="A20" s="148">
        <v>5</v>
      </c>
      <c r="B20" s="148" t="s">
        <v>48</v>
      </c>
      <c r="C20" s="151" t="s">
        <v>58</v>
      </c>
      <c r="D20" s="76" t="s">
        <v>45</v>
      </c>
      <c r="E20" s="88">
        <f>E15*0.05</f>
        <v>6.5</v>
      </c>
      <c r="F20" s="113"/>
      <c r="G20" s="113"/>
      <c r="H20" s="114"/>
      <c r="I20" s="114"/>
      <c r="J20" s="114"/>
      <c r="K20" s="114"/>
      <c r="L20" s="114"/>
      <c r="M20" s="141"/>
      <c r="N20" s="141"/>
      <c r="O20" s="141"/>
      <c r="P20" s="114"/>
      <c r="Q20" s="105"/>
      <c r="R20" s="105"/>
    </row>
    <row r="21" spans="1:26" s="106" customFormat="1" ht="38.25">
      <c r="A21" s="148">
        <v>6</v>
      </c>
      <c r="B21" s="148" t="s">
        <v>48</v>
      </c>
      <c r="C21" s="151" t="s">
        <v>63</v>
      </c>
      <c r="D21" s="109" t="s">
        <v>44</v>
      </c>
      <c r="E21" s="88">
        <f>E15</f>
        <v>130</v>
      </c>
      <c r="F21" s="113"/>
      <c r="G21" s="113"/>
      <c r="H21" s="114"/>
      <c r="I21" s="114"/>
      <c r="J21" s="114"/>
      <c r="K21" s="114"/>
      <c r="L21" s="114"/>
      <c r="M21" s="141"/>
      <c r="N21" s="141"/>
      <c r="O21" s="141"/>
      <c r="P21" s="114"/>
      <c r="Q21" s="105"/>
      <c r="R21" s="105"/>
    </row>
    <row r="22" spans="1:26" s="106" customFormat="1">
      <c r="A22" s="148"/>
      <c r="B22" s="148"/>
      <c r="C22" s="124" t="s">
        <v>71</v>
      </c>
      <c r="D22" s="123" t="s">
        <v>44</v>
      </c>
      <c r="E22" s="154">
        <v>612</v>
      </c>
      <c r="F22" s="149"/>
      <c r="G22" s="149"/>
      <c r="H22" s="150"/>
      <c r="I22" s="150"/>
      <c r="J22" s="150"/>
      <c r="K22" s="114"/>
      <c r="L22" s="114"/>
      <c r="M22" s="141"/>
      <c r="N22" s="141"/>
      <c r="O22" s="141"/>
      <c r="P22" s="114"/>
      <c r="Q22" s="105"/>
      <c r="R22" s="105"/>
    </row>
    <row r="23" spans="1:26" s="106" customFormat="1">
      <c r="A23" s="148">
        <v>7</v>
      </c>
      <c r="B23" s="148" t="s">
        <v>48</v>
      </c>
      <c r="C23" s="156" t="s">
        <v>56</v>
      </c>
      <c r="D23" s="76" t="s">
        <v>45</v>
      </c>
      <c r="E23" s="88">
        <f>E22*0.55</f>
        <v>336.6</v>
      </c>
      <c r="F23" s="113"/>
      <c r="G23" s="113"/>
      <c r="H23" s="114"/>
      <c r="I23" s="114"/>
      <c r="J23" s="114"/>
      <c r="K23" s="114"/>
      <c r="L23" s="114"/>
      <c r="M23" s="141"/>
      <c r="N23" s="141"/>
      <c r="O23" s="141"/>
      <c r="P23" s="114"/>
      <c r="Q23" s="105"/>
      <c r="R23" s="105"/>
    </row>
    <row r="24" spans="1:26" s="106" customFormat="1">
      <c r="A24" s="148">
        <v>8</v>
      </c>
      <c r="B24" s="148" t="s">
        <v>48</v>
      </c>
      <c r="C24" s="157" t="s">
        <v>57</v>
      </c>
      <c r="D24" s="76" t="s">
        <v>45</v>
      </c>
      <c r="E24" s="88">
        <f>E23</f>
        <v>336.6</v>
      </c>
      <c r="F24" s="113"/>
      <c r="G24" s="113"/>
      <c r="H24" s="114"/>
      <c r="I24" s="114"/>
      <c r="J24" s="114"/>
      <c r="K24" s="114"/>
      <c r="L24" s="114"/>
      <c r="M24" s="141"/>
      <c r="N24" s="141"/>
      <c r="O24" s="141"/>
      <c r="P24" s="114"/>
      <c r="Q24" s="105"/>
      <c r="R24" s="105"/>
    </row>
    <row r="25" spans="1:26" s="106" customFormat="1">
      <c r="A25" s="148">
        <v>9</v>
      </c>
      <c r="B25" s="148" t="s">
        <v>48</v>
      </c>
      <c r="C25" s="158" t="s">
        <v>105</v>
      </c>
      <c r="D25" s="76" t="s">
        <v>45</v>
      </c>
      <c r="E25" s="88">
        <f>E22*0.4</f>
        <v>244.8</v>
      </c>
      <c r="F25" s="113"/>
      <c r="G25" s="113"/>
      <c r="H25" s="114"/>
      <c r="I25" s="114"/>
      <c r="J25" s="114"/>
      <c r="K25" s="114"/>
      <c r="L25" s="114"/>
      <c r="M25" s="141"/>
      <c r="N25" s="141"/>
      <c r="O25" s="141"/>
      <c r="P25" s="97"/>
      <c r="Q25" s="105"/>
      <c r="R25" s="105"/>
    </row>
    <row r="26" spans="1:26" s="106" customFormat="1">
      <c r="A26" s="148">
        <v>10</v>
      </c>
      <c r="B26" s="148" t="s">
        <v>48</v>
      </c>
      <c r="C26" s="158" t="s">
        <v>102</v>
      </c>
      <c r="D26" s="76" t="s">
        <v>44</v>
      </c>
      <c r="E26" s="88">
        <v>612</v>
      </c>
      <c r="F26" s="113"/>
      <c r="G26" s="113"/>
      <c r="H26" s="114"/>
      <c r="I26" s="114"/>
      <c r="J26" s="114"/>
      <c r="K26" s="114"/>
      <c r="L26" s="114"/>
      <c r="M26" s="141"/>
      <c r="N26" s="141"/>
      <c r="O26" s="141"/>
      <c r="P26" s="97"/>
      <c r="Q26" s="105"/>
      <c r="R26" s="105"/>
    </row>
    <row r="27" spans="1:26" s="106" customFormat="1">
      <c r="A27" s="148">
        <v>11</v>
      </c>
      <c r="B27" s="148" t="s">
        <v>48</v>
      </c>
      <c r="C27" s="159" t="s">
        <v>70</v>
      </c>
      <c r="D27" s="109" t="s">
        <v>45</v>
      </c>
      <c r="E27" s="88">
        <v>91.8</v>
      </c>
      <c r="F27" s="113"/>
      <c r="G27" s="113"/>
      <c r="H27" s="114"/>
      <c r="I27" s="114"/>
      <c r="J27" s="114"/>
      <c r="K27" s="114"/>
      <c r="L27" s="114"/>
      <c r="M27" s="141"/>
      <c r="N27" s="141"/>
      <c r="O27" s="141"/>
      <c r="P27" s="97"/>
      <c r="Q27" s="105"/>
      <c r="R27" s="105"/>
    </row>
    <row r="28" spans="1:26" s="106" customFormat="1" ht="25.5">
      <c r="A28" s="148"/>
      <c r="B28" s="148" t="s">
        <v>48</v>
      </c>
      <c r="C28" s="160" t="s">
        <v>103</v>
      </c>
      <c r="D28" s="109" t="s">
        <v>44</v>
      </c>
      <c r="E28" s="88">
        <v>612</v>
      </c>
      <c r="F28" s="113"/>
      <c r="G28" s="113"/>
      <c r="H28" s="114"/>
      <c r="I28" s="114"/>
      <c r="J28" s="114"/>
      <c r="K28" s="114"/>
      <c r="L28" s="114"/>
      <c r="M28" s="141"/>
      <c r="N28" s="141"/>
      <c r="O28" s="141"/>
      <c r="P28" s="97"/>
      <c r="Q28" s="105"/>
      <c r="R28" s="105"/>
    </row>
    <row r="29" spans="1:26" s="106" customFormat="1" ht="76.5">
      <c r="A29" s="148"/>
      <c r="B29" s="148" t="s">
        <v>48</v>
      </c>
      <c r="C29" s="160" t="s">
        <v>104</v>
      </c>
      <c r="D29" s="109" t="s">
        <v>44</v>
      </c>
      <c r="E29" s="88">
        <v>612</v>
      </c>
      <c r="F29" s="113"/>
      <c r="G29" s="113"/>
      <c r="H29" s="114"/>
      <c r="I29" s="114"/>
      <c r="J29" s="114"/>
      <c r="K29" s="114"/>
      <c r="L29" s="114"/>
      <c r="M29" s="141"/>
      <c r="N29" s="141"/>
      <c r="O29" s="141"/>
      <c r="P29" s="97"/>
      <c r="Q29" s="105"/>
      <c r="R29" s="105"/>
    </row>
    <row r="30" spans="1:26" s="106" customFormat="1">
      <c r="A30" s="148"/>
      <c r="B30" s="148"/>
      <c r="C30" s="152" t="s">
        <v>89</v>
      </c>
      <c r="D30" s="119" t="s">
        <v>44</v>
      </c>
      <c r="E30" s="155">
        <v>140</v>
      </c>
      <c r="F30" s="113"/>
      <c r="G30" s="113"/>
      <c r="H30" s="114"/>
      <c r="I30" s="114"/>
      <c r="J30" s="114"/>
      <c r="K30" s="114"/>
      <c r="L30" s="114"/>
      <c r="M30" s="141"/>
      <c r="N30" s="141"/>
      <c r="O30" s="141"/>
      <c r="P30" s="114"/>
      <c r="Q30" s="105"/>
      <c r="R30" s="105"/>
      <c r="S30" s="122"/>
      <c r="V30" s="122"/>
      <c r="W30" s="122"/>
      <c r="X30" s="122"/>
      <c r="Y30" s="122"/>
      <c r="Z30" s="122"/>
    </row>
    <row r="31" spans="1:26" s="106" customFormat="1">
      <c r="A31" s="148">
        <v>12</v>
      </c>
      <c r="B31" s="148" t="s">
        <v>48</v>
      </c>
      <c r="C31" s="111" t="s">
        <v>92</v>
      </c>
      <c r="D31" s="76" t="s">
        <v>44</v>
      </c>
      <c r="E31" s="88">
        <f>E30</f>
        <v>140</v>
      </c>
      <c r="F31" s="113"/>
      <c r="G31" s="113"/>
      <c r="H31" s="114"/>
      <c r="I31" s="114"/>
      <c r="J31" s="114"/>
      <c r="K31" s="114"/>
      <c r="L31" s="114"/>
      <c r="M31" s="141"/>
      <c r="N31" s="141"/>
      <c r="O31" s="141"/>
      <c r="P31" s="114"/>
      <c r="Q31" s="105"/>
      <c r="R31" s="105"/>
    </row>
    <row r="32" spans="1:26" s="106" customFormat="1">
      <c r="A32" s="148">
        <v>13</v>
      </c>
      <c r="B32" s="148" t="s">
        <v>48</v>
      </c>
      <c r="C32" s="151" t="s">
        <v>90</v>
      </c>
      <c r="D32" s="76" t="s">
        <v>44</v>
      </c>
      <c r="E32" s="141">
        <f>E31</f>
        <v>140</v>
      </c>
      <c r="F32" s="113"/>
      <c r="G32" s="113"/>
      <c r="H32" s="114"/>
      <c r="I32" s="114"/>
      <c r="J32" s="114"/>
      <c r="K32" s="114"/>
      <c r="L32" s="114"/>
      <c r="M32" s="141"/>
      <c r="N32" s="141"/>
      <c r="O32" s="141"/>
      <c r="P32" s="114"/>
      <c r="Q32" s="105"/>
      <c r="R32" s="105"/>
    </row>
    <row r="33" spans="1:18" s="106" customFormat="1" ht="38.25">
      <c r="A33" s="148">
        <v>14</v>
      </c>
      <c r="B33" s="148" t="s">
        <v>48</v>
      </c>
      <c r="C33" s="151" t="s">
        <v>91</v>
      </c>
      <c r="D33" s="109" t="s">
        <v>44</v>
      </c>
      <c r="E33" s="88">
        <f>E32</f>
        <v>140</v>
      </c>
      <c r="F33" s="113"/>
      <c r="G33" s="113"/>
      <c r="H33" s="114"/>
      <c r="I33" s="114"/>
      <c r="J33" s="114"/>
      <c r="K33" s="114"/>
      <c r="L33" s="114"/>
      <c r="M33" s="141"/>
      <c r="N33" s="141"/>
      <c r="O33" s="141"/>
      <c r="P33" s="114"/>
      <c r="Q33" s="105"/>
      <c r="R33" s="105"/>
    </row>
    <row r="34" spans="1:18" s="106" customFormat="1">
      <c r="A34" s="148"/>
      <c r="B34" s="148"/>
      <c r="C34" s="153" t="s">
        <v>72</v>
      </c>
      <c r="D34" s="119" t="s">
        <v>44</v>
      </c>
      <c r="E34" s="155">
        <v>308</v>
      </c>
      <c r="F34" s="113"/>
      <c r="G34" s="113"/>
      <c r="H34" s="114"/>
      <c r="I34" s="114"/>
      <c r="J34" s="114"/>
      <c r="K34" s="114"/>
      <c r="L34" s="114"/>
      <c r="M34" s="141"/>
      <c r="N34" s="141"/>
      <c r="O34" s="141"/>
      <c r="P34" s="114"/>
      <c r="Q34" s="105"/>
      <c r="R34" s="105"/>
    </row>
    <row r="35" spans="1:18" s="106" customFormat="1">
      <c r="A35" s="148">
        <v>15</v>
      </c>
      <c r="B35" s="148" t="s">
        <v>48</v>
      </c>
      <c r="C35" s="111" t="s">
        <v>56</v>
      </c>
      <c r="D35" s="76" t="s">
        <v>45</v>
      </c>
      <c r="E35" s="88">
        <f>E34*0.45</f>
        <v>138.6</v>
      </c>
      <c r="F35" s="113"/>
      <c r="G35" s="113"/>
      <c r="H35" s="114"/>
      <c r="I35" s="114"/>
      <c r="J35" s="114"/>
      <c r="K35" s="114"/>
      <c r="L35" s="114"/>
      <c r="M35" s="141"/>
      <c r="N35" s="141"/>
      <c r="O35" s="141"/>
      <c r="P35" s="114"/>
      <c r="Q35" s="105"/>
      <c r="R35" s="105"/>
    </row>
    <row r="36" spans="1:18" s="106" customFormat="1">
      <c r="A36" s="148">
        <v>16</v>
      </c>
      <c r="B36" s="148" t="s">
        <v>48</v>
      </c>
      <c r="C36" s="111" t="s">
        <v>57</v>
      </c>
      <c r="D36" s="76" t="s">
        <v>45</v>
      </c>
      <c r="E36" s="88">
        <f>E35</f>
        <v>138.6</v>
      </c>
      <c r="F36" s="113"/>
      <c r="G36" s="113"/>
      <c r="H36" s="114"/>
      <c r="I36" s="114"/>
      <c r="J36" s="114"/>
      <c r="K36" s="114"/>
      <c r="L36" s="114"/>
      <c r="M36" s="141"/>
      <c r="N36" s="141"/>
      <c r="O36" s="141"/>
      <c r="P36" s="114"/>
      <c r="Q36" s="105"/>
      <c r="R36" s="105"/>
    </row>
    <row r="37" spans="1:18" s="106" customFormat="1">
      <c r="A37" s="148">
        <v>17</v>
      </c>
      <c r="B37" s="148" t="s">
        <v>48</v>
      </c>
      <c r="C37" s="151" t="s">
        <v>90</v>
      </c>
      <c r="D37" s="76" t="s">
        <v>44</v>
      </c>
      <c r="E37" s="141">
        <f>E34</f>
        <v>308</v>
      </c>
      <c r="F37" s="113"/>
      <c r="G37" s="113"/>
      <c r="H37" s="114"/>
      <c r="I37" s="114"/>
      <c r="J37" s="114"/>
      <c r="K37" s="114"/>
      <c r="L37" s="114"/>
      <c r="M37" s="141"/>
      <c r="N37" s="141"/>
      <c r="O37" s="141"/>
      <c r="P37" s="114"/>
      <c r="Q37" s="105"/>
      <c r="R37" s="105"/>
    </row>
    <row r="38" spans="1:18" s="106" customFormat="1">
      <c r="A38" s="148">
        <v>18</v>
      </c>
      <c r="B38" s="148" t="s">
        <v>48</v>
      </c>
      <c r="C38" s="111" t="s">
        <v>73</v>
      </c>
      <c r="D38" s="76" t="s">
        <v>45</v>
      </c>
      <c r="E38" s="88">
        <f>E34*0.45</f>
        <v>138.6</v>
      </c>
      <c r="F38" s="113"/>
      <c r="G38" s="113"/>
      <c r="H38" s="114"/>
      <c r="I38" s="114"/>
      <c r="J38" s="114"/>
      <c r="K38" s="114"/>
      <c r="L38" s="114"/>
      <c r="M38" s="141"/>
      <c r="N38" s="141"/>
      <c r="O38" s="141"/>
      <c r="P38" s="114"/>
      <c r="Q38" s="105"/>
      <c r="R38" s="105"/>
    </row>
    <row r="39" spans="1:18" s="106" customFormat="1">
      <c r="A39" s="148"/>
      <c r="B39" s="148"/>
      <c r="C39" s="153" t="s">
        <v>94</v>
      </c>
      <c r="D39" s="119" t="s">
        <v>44</v>
      </c>
      <c r="E39" s="155">
        <v>840</v>
      </c>
      <c r="F39" s="113"/>
      <c r="G39" s="113"/>
      <c r="H39" s="114"/>
      <c r="I39" s="114"/>
      <c r="J39" s="114"/>
      <c r="K39" s="114"/>
      <c r="L39" s="114"/>
      <c r="M39" s="141"/>
      <c r="N39" s="141"/>
      <c r="O39" s="141"/>
      <c r="P39" s="114"/>
      <c r="Q39" s="105"/>
      <c r="R39" s="105"/>
    </row>
    <row r="40" spans="1:18" s="106" customFormat="1" ht="51">
      <c r="A40" s="148">
        <v>19</v>
      </c>
      <c r="B40" s="148" t="s">
        <v>48</v>
      </c>
      <c r="C40" s="151" t="s">
        <v>93</v>
      </c>
      <c r="D40" s="109" t="s">
        <v>44</v>
      </c>
      <c r="E40" s="88">
        <v>840</v>
      </c>
      <c r="F40" s="113"/>
      <c r="G40" s="113"/>
      <c r="H40" s="114"/>
      <c r="I40" s="114"/>
      <c r="J40" s="114"/>
      <c r="K40" s="114"/>
      <c r="L40" s="114"/>
      <c r="M40" s="141"/>
      <c r="N40" s="141"/>
      <c r="O40" s="141"/>
      <c r="P40" s="114"/>
      <c r="Q40" s="105"/>
      <c r="R40" s="105"/>
    </row>
    <row r="41" spans="1:18" s="106" customFormat="1">
      <c r="A41" s="148"/>
      <c r="B41" s="148"/>
      <c r="C41" s="124" t="s">
        <v>95</v>
      </c>
      <c r="D41" s="123" t="s">
        <v>44</v>
      </c>
      <c r="E41" s="155">
        <v>80</v>
      </c>
      <c r="F41" s="113"/>
      <c r="G41" s="113"/>
      <c r="H41" s="114"/>
      <c r="I41" s="114"/>
      <c r="J41" s="114"/>
      <c r="K41" s="114"/>
      <c r="L41" s="114"/>
      <c r="M41" s="141"/>
      <c r="N41" s="141"/>
      <c r="O41" s="141"/>
      <c r="P41" s="114"/>
      <c r="Q41" s="105"/>
      <c r="R41" s="105"/>
    </row>
    <row r="42" spans="1:18" s="106" customFormat="1">
      <c r="A42" s="148">
        <v>20</v>
      </c>
      <c r="B42" s="148" t="s">
        <v>48</v>
      </c>
      <c r="C42" s="111" t="s">
        <v>96</v>
      </c>
      <c r="D42" s="76" t="s">
        <v>44</v>
      </c>
      <c r="E42" s="88">
        <f>E41</f>
        <v>80</v>
      </c>
      <c r="F42" s="113"/>
      <c r="G42" s="113"/>
      <c r="H42" s="114"/>
      <c r="I42" s="114"/>
      <c r="J42" s="114"/>
      <c r="K42" s="114"/>
      <c r="L42" s="114"/>
      <c r="M42" s="141"/>
      <c r="N42" s="141"/>
      <c r="O42" s="141"/>
      <c r="P42" s="114"/>
      <c r="Q42" s="105"/>
      <c r="R42" s="105"/>
    </row>
    <row r="43" spans="1:18" s="106" customFormat="1">
      <c r="A43" s="148">
        <v>21</v>
      </c>
      <c r="B43" s="148" t="s">
        <v>48</v>
      </c>
      <c r="C43" s="111" t="s">
        <v>97</v>
      </c>
      <c r="D43" s="76" t="s">
        <v>44</v>
      </c>
      <c r="E43" s="88">
        <f>E42</f>
        <v>80</v>
      </c>
      <c r="F43" s="113"/>
      <c r="G43" s="113"/>
      <c r="H43" s="114"/>
      <c r="I43" s="114"/>
      <c r="J43" s="114"/>
      <c r="K43" s="114"/>
      <c r="L43" s="114"/>
      <c r="M43" s="141"/>
      <c r="N43" s="141"/>
      <c r="O43" s="141"/>
      <c r="P43" s="114"/>
      <c r="Q43" s="105"/>
      <c r="R43" s="105"/>
    </row>
    <row r="44" spans="1:18" s="106" customFormat="1">
      <c r="A44" s="148"/>
      <c r="B44" s="148"/>
      <c r="C44" s="153" t="s">
        <v>59</v>
      </c>
      <c r="D44" s="119" t="s">
        <v>46</v>
      </c>
      <c r="E44" s="155">
        <v>216</v>
      </c>
      <c r="F44" s="113"/>
      <c r="G44" s="113"/>
      <c r="H44" s="114"/>
      <c r="I44" s="114"/>
      <c r="J44" s="114"/>
      <c r="K44" s="114"/>
      <c r="L44" s="114"/>
      <c r="M44" s="141"/>
      <c r="N44" s="141"/>
      <c r="O44" s="141"/>
      <c r="P44" s="114"/>
      <c r="Q44" s="105"/>
      <c r="R44" s="105"/>
    </row>
    <row r="45" spans="1:18" s="106" customFormat="1" ht="27.75" customHeight="1">
      <c r="A45" s="148">
        <v>22</v>
      </c>
      <c r="B45" s="148" t="s">
        <v>48</v>
      </c>
      <c r="C45" s="151" t="s">
        <v>74</v>
      </c>
      <c r="D45" s="109" t="s">
        <v>46</v>
      </c>
      <c r="E45" s="88">
        <v>216</v>
      </c>
      <c r="F45" s="113"/>
      <c r="G45" s="113"/>
      <c r="H45" s="114"/>
      <c r="I45" s="114"/>
      <c r="J45" s="114"/>
      <c r="K45" s="114"/>
      <c r="L45" s="114"/>
      <c r="M45" s="141"/>
      <c r="N45" s="141"/>
      <c r="O45" s="141"/>
      <c r="P45" s="114"/>
      <c r="Q45" s="105"/>
      <c r="R45" s="105"/>
    </row>
    <row r="46" spans="1:18" s="24" customFormat="1">
      <c r="A46" s="135"/>
      <c r="B46" s="135"/>
      <c r="C46" s="136"/>
      <c r="D46" s="137"/>
      <c r="E46" s="138"/>
      <c r="F46" s="138"/>
      <c r="G46" s="138"/>
      <c r="H46" s="139"/>
      <c r="I46" s="139"/>
      <c r="J46" s="139"/>
      <c r="K46" s="139">
        <f>ROUND(H46+I46+J46,2)</f>
        <v>0</v>
      </c>
      <c r="L46" s="139">
        <f>ROUND(F46*E46,2)</f>
        <v>0</v>
      </c>
      <c r="M46" s="140">
        <f>ROUND(H46*E46,2)</f>
        <v>0</v>
      </c>
      <c r="N46" s="140">
        <f>ROUND(I46*E46,2)</f>
        <v>0</v>
      </c>
      <c r="O46" s="140">
        <f>ROUND(J46*E46,2)</f>
        <v>0</v>
      </c>
      <c r="P46" s="139">
        <f>ROUND(M46+N46+O46,2)</f>
        <v>0</v>
      </c>
      <c r="Q46" s="60"/>
      <c r="R46" s="60"/>
    </row>
    <row r="47" spans="1:18" s="3" customFormat="1">
      <c r="A47" s="9"/>
      <c r="B47" s="9"/>
      <c r="C47" s="12" t="s">
        <v>0</v>
      </c>
      <c r="D47" s="11"/>
      <c r="E47" s="13"/>
      <c r="F47" s="13"/>
      <c r="G47" s="13"/>
      <c r="H47" s="13"/>
      <c r="I47" s="13"/>
      <c r="J47" s="13"/>
      <c r="K47" s="14"/>
      <c r="L47" s="14">
        <f>SUM(L14:L46)</f>
        <v>0</v>
      </c>
      <c r="M47" s="14">
        <f>SUM(M14:M46)</f>
        <v>0</v>
      </c>
      <c r="N47" s="14">
        <f>SUM(N14:N46)</f>
        <v>0</v>
      </c>
      <c r="O47" s="14">
        <f>SUM(O14:O46)</f>
        <v>0</v>
      </c>
      <c r="P47" s="14">
        <f>SUM(P14:P46)</f>
        <v>0</v>
      </c>
      <c r="Q47" s="129"/>
      <c r="R47" s="129"/>
    </row>
    <row r="48" spans="1:18" s="3" customFormat="1">
      <c r="A48" s="10"/>
      <c r="B48" s="75"/>
      <c r="C48" s="194" t="s">
        <v>111</v>
      </c>
      <c r="D48" s="195"/>
      <c r="E48" s="195"/>
      <c r="F48" s="195"/>
      <c r="G48" s="195"/>
      <c r="H48" s="195"/>
      <c r="I48" s="195"/>
      <c r="J48" s="196"/>
      <c r="K48" s="11"/>
      <c r="L48" s="15"/>
      <c r="M48" s="15" t="e">
        <f>M47+#REF!</f>
        <v>#REF!</v>
      </c>
      <c r="N48" s="15" t="e">
        <f>N47+#REF!</f>
        <v>#REF!</v>
      </c>
      <c r="O48" s="15" t="e">
        <f>O47+#REF!</f>
        <v>#REF!</v>
      </c>
      <c r="P48" s="15" t="e">
        <f>P47+#REF!</f>
        <v>#REF!</v>
      </c>
      <c r="Q48" s="61"/>
      <c r="R48" s="129"/>
    </row>
    <row r="49" spans="1:18" s="3" customFormat="1">
      <c r="A49" s="19"/>
      <c r="B49" s="19"/>
      <c r="C49" s="19"/>
      <c r="D49" s="17"/>
      <c r="E49" s="18"/>
      <c r="F49" s="18"/>
      <c r="G49" s="18"/>
      <c r="J49" s="18"/>
      <c r="K49" s="18"/>
      <c r="L49" s="18"/>
      <c r="M49" s="18"/>
      <c r="N49" s="18"/>
      <c r="O49" s="18"/>
      <c r="P49" s="18"/>
      <c r="Q49" s="129"/>
      <c r="R49" s="129"/>
    </row>
    <row r="50" spans="1:18" s="3" customFormat="1">
      <c r="A50" s="19"/>
      <c r="B50" s="19"/>
      <c r="C50" s="19"/>
      <c r="D50" s="17"/>
      <c r="E50" s="18"/>
      <c r="F50" s="18"/>
      <c r="G50" s="18"/>
      <c r="J50" s="18"/>
      <c r="K50" s="18"/>
      <c r="L50" s="18"/>
      <c r="M50" s="18"/>
      <c r="N50" s="18"/>
      <c r="O50" s="18"/>
      <c r="P50" s="18"/>
      <c r="Q50" s="129"/>
      <c r="R50" s="129"/>
    </row>
    <row r="51" spans="1:18" s="3" customFormat="1">
      <c r="A51" s="19"/>
      <c r="B51" s="19"/>
      <c r="C51" s="19"/>
      <c r="D51" s="17"/>
      <c r="E51" s="18"/>
      <c r="F51" s="18"/>
      <c r="G51" s="18"/>
      <c r="J51" s="18"/>
      <c r="K51" s="18"/>
      <c r="L51" s="18"/>
      <c r="M51" s="18"/>
      <c r="N51" s="18"/>
      <c r="O51" s="18"/>
      <c r="P51" s="18"/>
      <c r="Q51" s="129"/>
      <c r="R51" s="129"/>
    </row>
    <row r="52" spans="1:18" s="3" customFormat="1">
      <c r="A52" s="4" t="str">
        <f>Buvn.kopt.!$A$24</f>
        <v xml:space="preserve">Sastādīja:  </v>
      </c>
      <c r="C52" s="19"/>
      <c r="E52" s="4"/>
      <c r="F52" s="4"/>
      <c r="G52" s="4"/>
      <c r="K52" s="4" t="str">
        <f>Buvn.kopt.!$A$28</f>
        <v xml:space="preserve">Pārbaudīja: </v>
      </c>
      <c r="L52" s="18"/>
      <c r="M52" s="18"/>
      <c r="N52" s="4"/>
      <c r="O52" s="18"/>
      <c r="P52" s="18"/>
      <c r="Q52" s="129"/>
      <c r="R52" s="129"/>
    </row>
    <row r="53" spans="1:18" s="3" customFormat="1">
      <c r="A53" s="19"/>
      <c r="B53" s="19"/>
      <c r="C53" s="20"/>
      <c r="D53" s="20"/>
      <c r="E53" s="20"/>
      <c r="F53" s="20"/>
      <c r="G53" s="20"/>
      <c r="I53" s="133"/>
      <c r="J53" s="133"/>
      <c r="K53" s="68"/>
      <c r="L53" s="68"/>
      <c r="M53" s="68"/>
      <c r="N53" s="68"/>
      <c r="O53" s="68"/>
      <c r="P53" s="68"/>
      <c r="Q53" s="129"/>
      <c r="R53" s="129"/>
    </row>
    <row r="54" spans="1:18" s="3" customFormat="1">
      <c r="A54" s="19"/>
      <c r="B54" s="19"/>
      <c r="C54" s="19"/>
      <c r="D54" s="17"/>
      <c r="E54" s="18"/>
      <c r="F54" s="18"/>
      <c r="G54" s="18"/>
      <c r="J54" s="18"/>
      <c r="K54" s="18"/>
      <c r="L54" s="18"/>
      <c r="M54" s="18"/>
      <c r="N54" s="18"/>
      <c r="O54" s="18"/>
      <c r="P54" s="18"/>
      <c r="Q54" s="129"/>
      <c r="R54" s="129"/>
    </row>
    <row r="55" spans="1:18" s="3" customFormat="1">
      <c r="A55" s="20"/>
      <c r="B55" s="20"/>
      <c r="C55" s="22"/>
      <c r="D55" s="20"/>
      <c r="E55" s="18"/>
      <c r="F55" s="18"/>
      <c r="G55" s="18"/>
      <c r="J55" s="20"/>
      <c r="K55" s="20"/>
      <c r="L55" s="20"/>
      <c r="M55" s="18"/>
      <c r="N55" s="18"/>
      <c r="O55" s="18"/>
      <c r="P55" s="18"/>
      <c r="Q55" s="129"/>
      <c r="R55" s="129"/>
    </row>
    <row r="56" spans="1:18" s="3" customFormat="1">
      <c r="A56" s="16"/>
      <c r="B56" s="16"/>
      <c r="C56" s="22"/>
      <c r="D56" s="17"/>
      <c r="E56" s="18"/>
      <c r="F56" s="18"/>
      <c r="G56" s="18"/>
      <c r="J56" s="18"/>
      <c r="K56" s="18"/>
      <c r="L56" s="18"/>
      <c r="M56" s="18"/>
      <c r="N56" s="18"/>
      <c r="O56" s="18"/>
      <c r="P56" s="18"/>
      <c r="Q56" s="129"/>
      <c r="R56" s="129"/>
    </row>
  </sheetData>
  <mergeCells count="12">
    <mergeCell ref="C48:J48"/>
    <mergeCell ref="L12:P12"/>
    <mergeCell ref="A1:P1"/>
    <mergeCell ref="A2:P2"/>
    <mergeCell ref="M9:N9"/>
    <mergeCell ref="O9:P9"/>
    <mergeCell ref="A12:A13"/>
    <mergeCell ref="B12:B13"/>
    <mergeCell ref="C12:C13"/>
    <mergeCell ref="D12:D13"/>
    <mergeCell ref="E12:E13"/>
    <mergeCell ref="F12:K12"/>
  </mergeCells>
  <printOptions horizontalCentered="1"/>
  <pageMargins left="0.74803149606299213" right="0.74803149606299213" top="0.74803149606299213" bottom="1.0236220472440944" header="0.47244094488188981" footer="0.23622047244094491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view="pageBreakPreview" zoomScale="130" zoomScaleNormal="85" zoomScaleSheetLayoutView="130" workbookViewId="0">
      <selection activeCell="C38" sqref="C38"/>
    </sheetView>
  </sheetViews>
  <sheetFormatPr defaultColWidth="9.140625" defaultRowHeight="12.75"/>
  <cols>
    <col min="1" max="1" width="4.42578125" style="22" customWidth="1"/>
    <col min="2" max="2" width="5.42578125" style="22" customWidth="1"/>
    <col min="3" max="3" width="40.85546875" style="22" customWidth="1"/>
    <col min="4" max="4" width="5.7109375" style="22" customWidth="1"/>
    <col min="5" max="5" width="9.140625" style="22" customWidth="1"/>
    <col min="6" max="6" width="8.85546875" style="22" customWidth="1"/>
    <col min="7" max="7" width="8" style="22" customWidth="1"/>
    <col min="8" max="8" width="9.42578125" style="22" customWidth="1"/>
    <col min="9" max="9" width="9.85546875" style="22" customWidth="1"/>
    <col min="10" max="10" width="8.42578125" style="22" customWidth="1"/>
    <col min="11" max="11" width="9.7109375" style="22" customWidth="1"/>
    <col min="12" max="12" width="10" style="22" customWidth="1"/>
    <col min="13" max="13" width="10.42578125" style="22" customWidth="1"/>
    <col min="14" max="16" width="11.42578125" style="22" customWidth="1"/>
    <col min="17" max="17" width="9.42578125" style="23" customWidth="1"/>
    <col min="18" max="18" width="9.140625" style="23"/>
    <col min="19" max="19" width="11" style="22" customWidth="1"/>
    <col min="20" max="16384" width="9.140625" style="22"/>
  </cols>
  <sheetData>
    <row r="1" spans="1:19" s="3" customFormat="1">
      <c r="A1" s="183" t="s">
        <v>41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59"/>
      <c r="R1" s="5"/>
    </row>
    <row r="2" spans="1:19" s="3" customFormat="1">
      <c r="A2" s="184" t="s">
        <v>98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5"/>
      <c r="R2" s="5"/>
    </row>
    <row r="3" spans="1:19" s="3" customForma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"/>
      <c r="R3" s="5"/>
    </row>
    <row r="4" spans="1:19" s="3" customFormat="1">
      <c r="A4" s="4" t="str">
        <f>Kopsavilkums!$A$6</f>
        <v>Būves nosaukums: Sporta laukuma izveide</v>
      </c>
      <c r="B4" s="4"/>
      <c r="C4" s="5"/>
      <c r="D4" s="6"/>
      <c r="E4" s="6"/>
      <c r="F4" s="6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9" s="3" customFormat="1">
      <c r="A5" s="4" t="str">
        <f>Kopsavilkums!A7</f>
        <v>Objekta nosaukums: Sporta laukuma izveide</v>
      </c>
      <c r="B5" s="4"/>
      <c r="C5" s="5"/>
      <c r="D5" s="6"/>
      <c r="E5" s="6"/>
      <c r="F5" s="6"/>
      <c r="G5" s="6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9" s="3" customFormat="1">
      <c r="A6" s="4" t="str">
        <f>Kopsavilkums!$A$8</f>
        <v>Objekta adrese: "Rāmaviņa", Rāmava, Ķekavas pag., Ķekavas nov.</v>
      </c>
      <c r="B6" s="4"/>
      <c r="C6" s="5"/>
      <c r="D6" s="6"/>
      <c r="E6" s="6"/>
      <c r="F6" s="6"/>
      <c r="G6" s="6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9" s="3" customFormat="1">
      <c r="A7" s="4">
        <f>Kopsavilkums!$A$9</f>
        <v>0</v>
      </c>
      <c r="B7" s="4"/>
      <c r="C7" s="5"/>
      <c r="D7" s="6"/>
      <c r="E7" s="6"/>
      <c r="F7" s="6"/>
      <c r="G7" s="6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9" s="3" customFormat="1">
      <c r="A8" s="4"/>
      <c r="B8" s="4"/>
      <c r="C8" s="5"/>
      <c r="D8" s="6"/>
      <c r="E8" s="6"/>
      <c r="F8" s="6"/>
      <c r="G8" s="6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9" s="3" customFormat="1">
      <c r="C9" s="2"/>
      <c r="D9" s="6"/>
      <c r="H9" s="5"/>
      <c r="I9" s="5"/>
      <c r="J9" s="5"/>
      <c r="K9" s="7"/>
      <c r="L9" s="7"/>
      <c r="M9" s="185" t="s">
        <v>32</v>
      </c>
      <c r="N9" s="185"/>
      <c r="O9" s="186" t="e">
        <f>P34</f>
        <v>#REF!</v>
      </c>
      <c r="P9" s="187"/>
      <c r="Q9" s="5"/>
      <c r="R9" s="5"/>
    </row>
    <row r="10" spans="1:19" s="3" customFormat="1">
      <c r="C10" s="2"/>
      <c r="D10" s="6"/>
      <c r="H10" s="5"/>
      <c r="I10" s="5"/>
      <c r="J10" s="5"/>
      <c r="K10" s="7"/>
      <c r="L10" s="7"/>
      <c r="M10" s="6"/>
      <c r="N10" s="6"/>
      <c r="O10" s="46"/>
      <c r="P10" s="73"/>
      <c r="Q10" s="5"/>
      <c r="R10" s="5"/>
    </row>
    <row r="11" spans="1:19" s="3" customFormat="1">
      <c r="A11" s="4"/>
      <c r="B11" s="4"/>
      <c r="C11" s="4"/>
      <c r="D11" s="5"/>
      <c r="P11" s="6" t="str">
        <f>Kopsavilkums!$I$14</f>
        <v>Tāme sastādīta 2018. gada __. _____</v>
      </c>
      <c r="Q11" s="5"/>
      <c r="R11" s="5"/>
    </row>
    <row r="12" spans="1:19" s="3" customFormat="1" ht="12.75" customHeight="1">
      <c r="A12" s="188" t="s">
        <v>5</v>
      </c>
      <c r="B12" s="188" t="s">
        <v>35</v>
      </c>
      <c r="C12" s="188" t="s">
        <v>1</v>
      </c>
      <c r="D12" s="188" t="s">
        <v>2</v>
      </c>
      <c r="E12" s="190" t="s">
        <v>3</v>
      </c>
      <c r="F12" s="191" t="s">
        <v>6</v>
      </c>
      <c r="G12" s="192"/>
      <c r="H12" s="192"/>
      <c r="I12" s="192"/>
      <c r="J12" s="192"/>
      <c r="K12" s="193"/>
      <c r="L12" s="191" t="s">
        <v>4</v>
      </c>
      <c r="M12" s="192"/>
      <c r="N12" s="192"/>
      <c r="O12" s="192"/>
      <c r="P12" s="193"/>
      <c r="Q12" s="5"/>
      <c r="R12" s="5"/>
    </row>
    <row r="13" spans="1:19" s="3" customFormat="1" ht="53.25" customHeight="1">
      <c r="A13" s="189"/>
      <c r="B13" s="189"/>
      <c r="C13" s="189"/>
      <c r="D13" s="189"/>
      <c r="E13" s="190"/>
      <c r="F13" s="25" t="s">
        <v>36</v>
      </c>
      <c r="G13" s="25" t="s">
        <v>37</v>
      </c>
      <c r="H13" s="25" t="s">
        <v>27</v>
      </c>
      <c r="I13" s="25" t="s">
        <v>28</v>
      </c>
      <c r="J13" s="25" t="s">
        <v>29</v>
      </c>
      <c r="K13" s="25" t="s">
        <v>30</v>
      </c>
      <c r="L13" s="25" t="s">
        <v>39</v>
      </c>
      <c r="M13" s="25" t="s">
        <v>27</v>
      </c>
      <c r="N13" s="25" t="s">
        <v>28</v>
      </c>
      <c r="O13" s="25" t="s">
        <v>29</v>
      </c>
      <c r="P13" s="25" t="s">
        <v>31</v>
      </c>
      <c r="Q13" s="5"/>
      <c r="R13" s="5"/>
    </row>
    <row r="14" spans="1:19" s="24" customFormat="1">
      <c r="A14" s="28"/>
      <c r="B14" s="74"/>
      <c r="C14" s="26" t="s">
        <v>75</v>
      </c>
      <c r="D14" s="83"/>
      <c r="E14" s="110"/>
      <c r="F14" s="27"/>
      <c r="G14" s="27"/>
      <c r="H14" s="27"/>
      <c r="I14" s="27"/>
      <c r="J14" s="27"/>
      <c r="K14" s="94"/>
      <c r="L14" s="93"/>
      <c r="M14" s="95"/>
      <c r="N14" s="95"/>
      <c r="O14" s="95"/>
      <c r="P14" s="94"/>
      <c r="Q14" s="60"/>
      <c r="R14" s="60"/>
    </row>
    <row r="15" spans="1:19" s="106" customFormat="1">
      <c r="A15" s="104">
        <v>1</v>
      </c>
      <c r="B15" s="74" t="s">
        <v>48</v>
      </c>
      <c r="C15" s="121" t="s">
        <v>82</v>
      </c>
      <c r="D15" s="109" t="s">
        <v>62</v>
      </c>
      <c r="E15" s="88">
        <v>1</v>
      </c>
      <c r="F15" s="113"/>
      <c r="G15" s="113"/>
      <c r="H15" s="94"/>
      <c r="I15" s="94"/>
      <c r="J15" s="94"/>
      <c r="K15" s="94"/>
      <c r="L15" s="94"/>
      <c r="M15" s="95"/>
      <c r="N15" s="95"/>
      <c r="O15" s="95"/>
      <c r="P15" s="94"/>
      <c r="Q15" s="105"/>
      <c r="R15" s="105"/>
      <c r="S15" s="122"/>
    </row>
    <row r="16" spans="1:19" s="106" customFormat="1">
      <c r="A16" s="104">
        <v>2</v>
      </c>
      <c r="B16" s="74" t="s">
        <v>48</v>
      </c>
      <c r="C16" s="121" t="s">
        <v>83</v>
      </c>
      <c r="D16" s="109" t="s">
        <v>62</v>
      </c>
      <c r="E16" s="88">
        <v>1</v>
      </c>
      <c r="F16" s="113"/>
      <c r="G16" s="113"/>
      <c r="H16" s="94"/>
      <c r="I16" s="94"/>
      <c r="J16" s="94"/>
      <c r="K16" s="94"/>
      <c r="L16" s="94"/>
      <c r="M16" s="95"/>
      <c r="N16" s="95"/>
      <c r="O16" s="95"/>
      <c r="P16" s="94"/>
      <c r="Q16" s="105"/>
      <c r="R16" s="105"/>
      <c r="S16" s="122"/>
    </row>
    <row r="17" spans="1:19" s="106" customFormat="1">
      <c r="A17" s="104">
        <v>3</v>
      </c>
      <c r="B17" s="74" t="s">
        <v>48</v>
      </c>
      <c r="C17" s="121" t="s">
        <v>84</v>
      </c>
      <c r="D17" s="109" t="s">
        <v>62</v>
      </c>
      <c r="E17" s="88">
        <v>1</v>
      </c>
      <c r="F17" s="113"/>
      <c r="G17" s="113"/>
      <c r="H17" s="94"/>
      <c r="I17" s="94"/>
      <c r="J17" s="94"/>
      <c r="K17" s="94"/>
      <c r="L17" s="94"/>
      <c r="M17" s="95"/>
      <c r="N17" s="95"/>
      <c r="O17" s="95"/>
      <c r="P17" s="94"/>
      <c r="Q17" s="105"/>
      <c r="R17" s="105"/>
      <c r="S17" s="122"/>
    </row>
    <row r="18" spans="1:19" s="106" customFormat="1" ht="25.5">
      <c r="A18" s="104">
        <v>4</v>
      </c>
      <c r="B18" s="74" t="s">
        <v>48</v>
      </c>
      <c r="C18" s="121" t="s">
        <v>85</v>
      </c>
      <c r="D18" s="109" t="s">
        <v>62</v>
      </c>
      <c r="E18" s="88">
        <v>6</v>
      </c>
      <c r="F18" s="113"/>
      <c r="G18" s="113"/>
      <c r="H18" s="94"/>
      <c r="I18" s="94"/>
      <c r="J18" s="94"/>
      <c r="K18" s="94"/>
      <c r="L18" s="94"/>
      <c r="M18" s="95"/>
      <c r="N18" s="95"/>
      <c r="O18" s="95"/>
      <c r="P18" s="94"/>
      <c r="Q18" s="105"/>
      <c r="R18" s="105"/>
    </row>
    <row r="19" spans="1:19" s="106" customFormat="1" ht="25.5">
      <c r="A19" s="104">
        <v>5</v>
      </c>
      <c r="B19" s="74" t="s">
        <v>48</v>
      </c>
      <c r="C19" s="121" t="s">
        <v>86</v>
      </c>
      <c r="D19" s="109" t="s">
        <v>62</v>
      </c>
      <c r="E19" s="88">
        <v>3</v>
      </c>
      <c r="F19" s="113"/>
      <c r="G19" s="113"/>
      <c r="H19" s="94"/>
      <c r="I19" s="94"/>
      <c r="J19" s="94"/>
      <c r="K19" s="94"/>
      <c r="L19" s="94"/>
      <c r="M19" s="95"/>
      <c r="N19" s="95"/>
      <c r="O19" s="95"/>
      <c r="P19" s="94"/>
      <c r="Q19" s="105"/>
      <c r="R19" s="105"/>
    </row>
    <row r="20" spans="1:19" s="106" customFormat="1" ht="25.5">
      <c r="A20" s="104">
        <v>6</v>
      </c>
      <c r="B20" s="74" t="s">
        <v>48</v>
      </c>
      <c r="C20" s="118" t="s">
        <v>87</v>
      </c>
      <c r="D20" s="76" t="s">
        <v>61</v>
      </c>
      <c r="E20" s="88">
        <v>1</v>
      </c>
      <c r="F20" s="113"/>
      <c r="G20" s="113"/>
      <c r="H20" s="94"/>
      <c r="I20" s="94"/>
      <c r="J20" s="94"/>
      <c r="K20" s="94"/>
      <c r="L20" s="94"/>
      <c r="M20" s="95"/>
      <c r="N20" s="95"/>
      <c r="O20" s="95"/>
      <c r="P20" s="94"/>
      <c r="Q20" s="105"/>
      <c r="R20" s="105"/>
    </row>
    <row r="21" spans="1:19" s="106" customFormat="1">
      <c r="A21" s="104">
        <v>7</v>
      </c>
      <c r="B21" s="74" t="s">
        <v>48</v>
      </c>
      <c r="C21" s="111" t="s">
        <v>88</v>
      </c>
      <c r="D21" s="112" t="s">
        <v>62</v>
      </c>
      <c r="E21" s="113">
        <v>3</v>
      </c>
      <c r="F21" s="113"/>
      <c r="G21" s="113"/>
      <c r="H21" s="94"/>
      <c r="I21" s="114"/>
      <c r="J21" s="114"/>
      <c r="K21" s="94"/>
      <c r="L21" s="94"/>
      <c r="M21" s="95"/>
      <c r="N21" s="95"/>
      <c r="O21" s="95"/>
      <c r="P21" s="94"/>
      <c r="Q21" s="105"/>
      <c r="R21" s="105"/>
    </row>
    <row r="22" spans="1:19" s="126" customFormat="1" ht="38.25">
      <c r="A22" s="104">
        <v>8</v>
      </c>
      <c r="B22" s="74" t="s">
        <v>48</v>
      </c>
      <c r="C22" s="142" t="s">
        <v>107</v>
      </c>
      <c r="D22" s="29" t="s">
        <v>61</v>
      </c>
      <c r="E22" s="144">
        <v>1</v>
      </c>
      <c r="F22" s="144"/>
      <c r="G22" s="144"/>
      <c r="H22" s="94"/>
      <c r="I22" s="144"/>
      <c r="J22" s="144"/>
      <c r="K22" s="114"/>
      <c r="L22" s="114"/>
      <c r="M22" s="141"/>
      <c r="N22" s="141"/>
      <c r="O22" s="141"/>
      <c r="P22" s="114"/>
      <c r="Q22" s="143"/>
      <c r="R22" s="143"/>
    </row>
    <row r="23" spans="1:19" s="126" customFormat="1" ht="25.5">
      <c r="A23" s="104">
        <v>10</v>
      </c>
      <c r="B23" s="74" t="s">
        <v>48</v>
      </c>
      <c r="C23" s="142" t="s">
        <v>76</v>
      </c>
      <c r="D23" s="29" t="s">
        <v>61</v>
      </c>
      <c r="E23" s="144">
        <v>1</v>
      </c>
      <c r="F23" s="144"/>
      <c r="G23" s="144"/>
      <c r="H23" s="94"/>
      <c r="I23" s="144"/>
      <c r="J23" s="144"/>
      <c r="K23" s="114"/>
      <c r="L23" s="114"/>
      <c r="M23" s="141"/>
      <c r="N23" s="141"/>
      <c r="O23" s="141"/>
      <c r="P23" s="114"/>
      <c r="Q23" s="143"/>
      <c r="R23" s="143"/>
    </row>
    <row r="24" spans="1:19" s="126" customFormat="1" ht="63.75">
      <c r="A24" s="104">
        <v>11</v>
      </c>
      <c r="B24" s="74" t="s">
        <v>48</v>
      </c>
      <c r="C24" s="142" t="s">
        <v>106</v>
      </c>
      <c r="D24" s="29" t="s">
        <v>62</v>
      </c>
      <c r="E24" s="144">
        <v>1</v>
      </c>
      <c r="F24" s="144"/>
      <c r="G24" s="144"/>
      <c r="H24" s="94"/>
      <c r="I24" s="144"/>
      <c r="J24" s="144"/>
      <c r="K24" s="114"/>
      <c r="L24" s="114"/>
      <c r="M24" s="141"/>
      <c r="N24" s="141"/>
      <c r="O24" s="141"/>
      <c r="P24" s="114"/>
      <c r="Q24" s="143"/>
      <c r="R24" s="143"/>
    </row>
    <row r="25" spans="1:19" s="126" customFormat="1" ht="38.25">
      <c r="A25" s="104">
        <v>12</v>
      </c>
      <c r="B25" s="74" t="s">
        <v>48</v>
      </c>
      <c r="C25" s="142" t="s">
        <v>77</v>
      </c>
      <c r="D25" s="29" t="s">
        <v>61</v>
      </c>
      <c r="E25" s="144">
        <v>1</v>
      </c>
      <c r="F25" s="144"/>
      <c r="G25" s="144"/>
      <c r="H25" s="94"/>
      <c r="I25" s="144"/>
      <c r="J25" s="144"/>
      <c r="K25" s="114"/>
      <c r="L25" s="114"/>
      <c r="M25" s="141"/>
      <c r="N25" s="141"/>
      <c r="O25" s="141"/>
      <c r="P25" s="114"/>
      <c r="Q25" s="143"/>
      <c r="R25" s="143"/>
    </row>
    <row r="26" spans="1:19" s="126" customFormat="1" ht="38.25">
      <c r="A26" s="104">
        <v>13</v>
      </c>
      <c r="B26" s="74" t="s">
        <v>48</v>
      </c>
      <c r="C26" s="142" t="s">
        <v>100</v>
      </c>
      <c r="D26" s="29" t="s">
        <v>62</v>
      </c>
      <c r="E26" s="144">
        <v>2</v>
      </c>
      <c r="F26" s="144"/>
      <c r="G26" s="144"/>
      <c r="H26" s="94" t="s">
        <v>101</v>
      </c>
      <c r="I26" s="144"/>
      <c r="J26" s="144"/>
      <c r="K26" s="114"/>
      <c r="L26" s="114"/>
      <c r="M26" s="141"/>
      <c r="N26" s="141"/>
      <c r="O26" s="141"/>
      <c r="P26" s="97"/>
      <c r="Q26" s="143"/>
      <c r="R26" s="143"/>
    </row>
    <row r="27" spans="1:19" s="24" customFormat="1">
      <c r="A27" s="104">
        <v>18</v>
      </c>
      <c r="B27" s="74"/>
      <c r="C27" s="120" t="s">
        <v>78</v>
      </c>
      <c r="D27" s="1"/>
      <c r="E27" s="62"/>
      <c r="F27" s="62"/>
      <c r="G27" s="62"/>
      <c r="H27" s="94"/>
      <c r="I27" s="62"/>
      <c r="J27" s="62"/>
      <c r="K27" s="94"/>
      <c r="L27" s="94"/>
      <c r="M27" s="95"/>
      <c r="N27" s="95"/>
      <c r="O27" s="95"/>
      <c r="P27" s="94"/>
      <c r="Q27" s="60"/>
      <c r="R27" s="60"/>
    </row>
    <row r="28" spans="1:19" s="24" customFormat="1" ht="25.5">
      <c r="A28" s="104">
        <v>19</v>
      </c>
      <c r="B28" s="74" t="s">
        <v>48</v>
      </c>
      <c r="C28" s="103" t="s">
        <v>79</v>
      </c>
      <c r="D28" s="54" t="s">
        <v>61</v>
      </c>
      <c r="E28" s="96">
        <v>60</v>
      </c>
      <c r="F28" s="113"/>
      <c r="G28" s="113"/>
      <c r="H28" s="94"/>
      <c r="I28" s="93"/>
      <c r="J28" s="93"/>
      <c r="K28" s="94"/>
      <c r="L28" s="94"/>
      <c r="M28" s="95"/>
      <c r="N28" s="95"/>
      <c r="O28" s="95"/>
      <c r="P28" s="94"/>
      <c r="Q28" s="60"/>
      <c r="R28" s="60"/>
    </row>
    <row r="29" spans="1:19" s="24" customFormat="1" ht="51">
      <c r="A29" s="104">
        <v>20</v>
      </c>
      <c r="B29" s="74" t="s">
        <v>48</v>
      </c>
      <c r="C29" s="103" t="s">
        <v>81</v>
      </c>
      <c r="D29" s="54" t="s">
        <v>61</v>
      </c>
      <c r="E29" s="96">
        <v>60</v>
      </c>
      <c r="F29" s="113"/>
      <c r="G29" s="113"/>
      <c r="H29" s="94"/>
      <c r="I29" s="93"/>
      <c r="J29" s="93"/>
      <c r="K29" s="94"/>
      <c r="L29" s="94"/>
      <c r="M29" s="95"/>
      <c r="N29" s="95"/>
      <c r="O29" s="95"/>
      <c r="P29" s="94"/>
      <c r="Q29" s="60"/>
      <c r="R29" s="60"/>
    </row>
    <row r="30" spans="1:19" s="24" customFormat="1" ht="38.25">
      <c r="A30" s="104">
        <v>21</v>
      </c>
      <c r="B30" s="74" t="s">
        <v>48</v>
      </c>
      <c r="C30" s="103" t="s">
        <v>80</v>
      </c>
      <c r="D30" s="54" t="s">
        <v>44</v>
      </c>
      <c r="E30" s="96">
        <v>360</v>
      </c>
      <c r="F30" s="113"/>
      <c r="G30" s="113"/>
      <c r="H30" s="94"/>
      <c r="I30" s="93"/>
      <c r="J30" s="93"/>
      <c r="K30" s="94"/>
      <c r="L30" s="94"/>
      <c r="M30" s="95"/>
      <c r="N30" s="95"/>
      <c r="O30" s="95"/>
      <c r="P30" s="93"/>
      <c r="Q30" s="60"/>
      <c r="R30" s="60"/>
    </row>
    <row r="31" spans="1:19" s="24" customFormat="1">
      <c r="A31" s="104">
        <v>22</v>
      </c>
      <c r="B31" s="74" t="s">
        <v>48</v>
      </c>
      <c r="C31" s="103" t="s">
        <v>99</v>
      </c>
      <c r="D31" s="54" t="s">
        <v>44</v>
      </c>
      <c r="E31" s="96">
        <v>360</v>
      </c>
      <c r="F31" s="113"/>
      <c r="G31" s="113"/>
      <c r="H31" s="94"/>
      <c r="I31" s="93"/>
      <c r="J31" s="93"/>
      <c r="K31" s="94"/>
      <c r="L31" s="94"/>
      <c r="M31" s="95"/>
      <c r="N31" s="95"/>
      <c r="O31" s="95"/>
      <c r="P31" s="93"/>
      <c r="Q31" s="60"/>
      <c r="R31" s="60"/>
    </row>
    <row r="32" spans="1:19" s="24" customFormat="1">
      <c r="A32" s="28"/>
      <c r="B32" s="28"/>
      <c r="C32" s="26"/>
      <c r="D32" s="1"/>
      <c r="E32" s="96"/>
      <c r="F32" s="96"/>
      <c r="G32" s="96"/>
      <c r="H32" s="97"/>
      <c r="I32" s="97"/>
      <c r="J32" s="97"/>
      <c r="K32" s="93">
        <f>ROUND(H32+I32+J32,2)</f>
        <v>0</v>
      </c>
      <c r="L32" s="93">
        <f>ROUND(F32*E32,2)</f>
        <v>0</v>
      </c>
      <c r="M32" s="98">
        <f>ROUND(H32*E32,2)</f>
        <v>0</v>
      </c>
      <c r="N32" s="98">
        <f>ROUND(I32*E32,2)</f>
        <v>0</v>
      </c>
      <c r="O32" s="98">
        <f>ROUND(J32*E32,2)</f>
        <v>0</v>
      </c>
      <c r="P32" s="93">
        <f>ROUND(M32+N32+O32,2)</f>
        <v>0</v>
      </c>
      <c r="Q32" s="60"/>
      <c r="R32" s="60"/>
    </row>
    <row r="33" spans="1:18" s="3" customFormat="1">
      <c r="A33" s="9"/>
      <c r="B33" s="9"/>
      <c r="C33" s="12" t="s">
        <v>0</v>
      </c>
      <c r="D33" s="11"/>
      <c r="E33" s="13"/>
      <c r="F33" s="13"/>
      <c r="G33" s="13"/>
      <c r="H33" s="13"/>
      <c r="I33" s="13"/>
      <c r="J33" s="13"/>
      <c r="K33" s="14"/>
      <c r="L33" s="14">
        <f t="shared" ref="L33:O33" si="0">SUM(L14:L32)</f>
        <v>0</v>
      </c>
      <c r="M33" s="14">
        <f t="shared" si="0"/>
        <v>0</v>
      </c>
      <c r="N33" s="14">
        <f t="shared" si="0"/>
        <v>0</v>
      </c>
      <c r="O33" s="14">
        <f t="shared" si="0"/>
        <v>0</v>
      </c>
      <c r="P33" s="14">
        <f>SUM(P14:P32)</f>
        <v>0</v>
      </c>
      <c r="Q33" s="5"/>
      <c r="R33" s="5"/>
    </row>
    <row r="34" spans="1:18" s="3" customFormat="1">
      <c r="A34" s="10"/>
      <c r="B34" s="75"/>
      <c r="C34" s="194" t="s">
        <v>111</v>
      </c>
      <c r="D34" s="195"/>
      <c r="E34" s="195"/>
      <c r="F34" s="195"/>
      <c r="G34" s="195"/>
      <c r="H34" s="195"/>
      <c r="I34" s="195"/>
      <c r="J34" s="196"/>
      <c r="K34" s="11"/>
      <c r="L34" s="15"/>
      <c r="M34" s="15" t="e">
        <f>M33+#REF!</f>
        <v>#REF!</v>
      </c>
      <c r="N34" s="15" t="e">
        <f>N33+#REF!</f>
        <v>#REF!</v>
      </c>
      <c r="O34" s="15" t="e">
        <f>O33+#REF!</f>
        <v>#REF!</v>
      </c>
      <c r="P34" s="15" t="e">
        <f>P33+#REF!</f>
        <v>#REF!</v>
      </c>
      <c r="Q34" s="61"/>
      <c r="R34" s="5"/>
    </row>
    <row r="35" spans="1:18" s="3" customFormat="1">
      <c r="A35" s="19"/>
      <c r="B35" s="19"/>
      <c r="C35" s="19"/>
      <c r="D35" s="17"/>
      <c r="E35" s="18"/>
      <c r="F35" s="18"/>
      <c r="G35" s="18"/>
      <c r="J35" s="18"/>
      <c r="K35" s="18"/>
      <c r="L35" s="18"/>
      <c r="M35" s="18"/>
      <c r="N35" s="18"/>
      <c r="O35" s="18"/>
      <c r="P35" s="18"/>
      <c r="Q35" s="5"/>
      <c r="R35" s="5"/>
    </row>
    <row r="36" spans="1:18" s="3" customFormat="1">
      <c r="A36" s="19"/>
      <c r="B36" s="19"/>
      <c r="C36" s="19"/>
      <c r="D36" s="17"/>
      <c r="E36" s="18"/>
      <c r="F36" s="18"/>
      <c r="G36" s="18"/>
      <c r="J36" s="18"/>
      <c r="K36" s="18"/>
      <c r="L36" s="18"/>
      <c r="M36" s="18"/>
      <c r="N36" s="18"/>
      <c r="O36" s="18"/>
      <c r="P36" s="18"/>
      <c r="Q36" s="5"/>
      <c r="R36" s="5"/>
    </row>
    <row r="37" spans="1:18" s="3" customFormat="1">
      <c r="A37" s="19"/>
      <c r="B37" s="19"/>
      <c r="C37" s="19"/>
      <c r="D37" s="17"/>
      <c r="E37" s="18"/>
      <c r="F37" s="18"/>
      <c r="G37" s="18"/>
      <c r="J37" s="18"/>
      <c r="K37" s="18"/>
      <c r="L37" s="18"/>
      <c r="M37" s="18"/>
      <c r="N37" s="18"/>
      <c r="O37" s="18"/>
      <c r="P37" s="18"/>
      <c r="Q37" s="5"/>
      <c r="R37" s="5"/>
    </row>
    <row r="38" spans="1:18" s="3" customFormat="1">
      <c r="A38" s="4" t="str">
        <f>Buvn.kopt.!$A$24</f>
        <v xml:space="preserve">Sastādīja:  </v>
      </c>
      <c r="C38" s="19"/>
      <c r="E38" s="4"/>
      <c r="F38" s="4"/>
      <c r="G38" s="4"/>
      <c r="K38" s="4" t="str">
        <f>Buvn.kopt.!$A$28</f>
        <v xml:space="preserve">Pārbaudīja: </v>
      </c>
      <c r="L38" s="18"/>
      <c r="M38" s="18"/>
      <c r="N38" s="4"/>
      <c r="O38" s="18"/>
      <c r="P38" s="18"/>
      <c r="Q38" s="5"/>
      <c r="R38" s="5"/>
    </row>
    <row r="39" spans="1:18" s="3" customFormat="1">
      <c r="A39" s="19"/>
      <c r="B39" s="19"/>
      <c r="C39" s="20"/>
      <c r="D39" s="20"/>
      <c r="E39" s="20"/>
      <c r="F39" s="20"/>
      <c r="G39" s="20"/>
      <c r="I39" s="6"/>
      <c r="J39" s="6"/>
      <c r="K39" s="68"/>
      <c r="L39" s="68"/>
      <c r="M39" s="68"/>
      <c r="N39" s="68"/>
      <c r="O39" s="68"/>
      <c r="P39" s="68"/>
      <c r="Q39" s="5"/>
      <c r="R39" s="5"/>
    </row>
    <row r="40" spans="1:18" s="3" customFormat="1">
      <c r="A40" s="19"/>
      <c r="B40" s="19"/>
      <c r="C40" s="19"/>
      <c r="D40" s="17"/>
      <c r="E40" s="18"/>
      <c r="F40" s="18"/>
      <c r="G40" s="18"/>
      <c r="J40" s="18"/>
      <c r="K40" s="18"/>
      <c r="L40" s="18"/>
      <c r="M40" s="18"/>
      <c r="N40" s="18"/>
      <c r="O40" s="18"/>
      <c r="P40" s="18"/>
      <c r="Q40" s="5"/>
      <c r="R40" s="5"/>
    </row>
    <row r="41" spans="1:18" s="3" customFormat="1">
      <c r="A41" s="20"/>
      <c r="B41" s="20"/>
      <c r="C41" s="22"/>
      <c r="D41" s="20"/>
      <c r="E41" s="18"/>
      <c r="F41" s="18"/>
      <c r="G41" s="18"/>
      <c r="J41" s="20"/>
      <c r="K41" s="20"/>
      <c r="L41" s="20"/>
      <c r="M41" s="18"/>
      <c r="N41" s="18"/>
      <c r="O41" s="18"/>
      <c r="P41" s="18"/>
      <c r="Q41" s="5"/>
      <c r="R41" s="5"/>
    </row>
    <row r="42" spans="1:18" s="3" customFormat="1">
      <c r="A42" s="16"/>
      <c r="B42" s="16"/>
      <c r="C42" s="22"/>
      <c r="D42" s="17"/>
      <c r="E42" s="18"/>
      <c r="F42" s="18"/>
      <c r="G42" s="18"/>
      <c r="J42" s="18"/>
      <c r="K42" s="18"/>
      <c r="L42" s="18"/>
      <c r="M42" s="18"/>
      <c r="N42" s="18"/>
      <c r="O42" s="18"/>
      <c r="P42" s="18"/>
      <c r="Q42" s="5"/>
      <c r="R42" s="5"/>
    </row>
  </sheetData>
  <mergeCells count="12">
    <mergeCell ref="C34:J34"/>
    <mergeCell ref="L12:P12"/>
    <mergeCell ref="A1:P1"/>
    <mergeCell ref="A2:P2"/>
    <mergeCell ref="M9:N9"/>
    <mergeCell ref="O9:P9"/>
    <mergeCell ref="A12:A13"/>
    <mergeCell ref="B12:B13"/>
    <mergeCell ref="C12:C13"/>
    <mergeCell ref="D12:D13"/>
    <mergeCell ref="E12:E13"/>
    <mergeCell ref="F12:K12"/>
  </mergeCells>
  <printOptions horizontalCentered="1"/>
  <pageMargins left="0.74803149606299213" right="0.74803149606299213" top="1.1023622047244095" bottom="0.98425196850393704" header="0.47244094488188981" footer="0.2362204724409449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Buvn.kopt.</vt:lpstr>
      <vt:lpstr>Kopsavilkums</vt:lpstr>
      <vt:lpstr>Demont.</vt:lpstr>
      <vt:lpstr>Segumi</vt:lpstr>
      <vt:lpstr>Aprīkojums</vt:lpstr>
      <vt:lpstr>Aprīkojums!Print_Area</vt:lpstr>
      <vt:lpstr>Buvn.kopt.!Print_Area</vt:lpstr>
      <vt:lpstr>Demont.!Print_Area</vt:lpstr>
      <vt:lpstr>Kopsavilkums!Print_Area</vt:lpstr>
      <vt:lpstr>Segumi!Print_Area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EdgarsK</dc:creator>
  <cp:lastModifiedBy>Līga Blate</cp:lastModifiedBy>
  <cp:lastPrinted>2018-03-27T07:26:13Z</cp:lastPrinted>
  <dcterms:created xsi:type="dcterms:W3CDTF">1996-10-14T23:33:28Z</dcterms:created>
  <dcterms:modified xsi:type="dcterms:W3CDTF">2018-06-07T13:24:58Z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